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P127" i="1"/>
  <c r="N126" i="1"/>
  <c r="Q125" i="1"/>
  <c r="P125" i="1"/>
  <c r="F125" i="1"/>
  <c r="Q124" i="1"/>
  <c r="P124" i="1"/>
  <c r="G124" i="1"/>
  <c r="Q123" i="1"/>
  <c r="P123" i="1"/>
  <c r="J123" i="1"/>
  <c r="Q122" i="1"/>
  <c r="Q127" i="1" s="1"/>
  <c r="P122" i="1"/>
  <c r="L122" i="1"/>
  <c r="Q117" i="1"/>
  <c r="Q118" i="1" s="1"/>
  <c r="P117" i="1"/>
  <c r="F117" i="1"/>
  <c r="Q116" i="1"/>
  <c r="P116" i="1"/>
  <c r="P118" i="1" s="1"/>
  <c r="G116" i="1"/>
  <c r="Q113" i="1"/>
  <c r="Q114" i="1" s="1"/>
  <c r="P113" i="1"/>
  <c r="F113" i="1"/>
  <c r="Q112" i="1"/>
  <c r="P112" i="1"/>
  <c r="P114" i="1" s="1"/>
  <c r="G112" i="1"/>
  <c r="Q109" i="1"/>
  <c r="Q110" i="1" s="1"/>
  <c r="P109" i="1"/>
  <c r="F109" i="1"/>
  <c r="Q108" i="1"/>
  <c r="P108" i="1"/>
  <c r="P110" i="1" s="1"/>
  <c r="G108" i="1"/>
  <c r="Q105" i="1"/>
  <c r="Q106" i="1" s="1"/>
  <c r="P105" i="1"/>
  <c r="F105" i="1"/>
  <c r="Q104" i="1"/>
  <c r="P104" i="1"/>
  <c r="P106" i="1" s="1"/>
  <c r="P120" i="1" s="1"/>
  <c r="G104" i="1"/>
  <c r="Q99" i="1"/>
  <c r="Q98" i="1"/>
  <c r="P98" i="1"/>
  <c r="J98" i="1"/>
  <c r="Q97" i="1"/>
  <c r="P97" i="1"/>
  <c r="P99" i="1" s="1"/>
  <c r="L97" i="1"/>
  <c r="Q94" i="1"/>
  <c r="P94" i="1"/>
  <c r="J94" i="1"/>
  <c r="Q93" i="1"/>
  <c r="P93" i="1"/>
  <c r="L93" i="1"/>
  <c r="Q92" i="1"/>
  <c r="Q95" i="1" s="1"/>
  <c r="P92" i="1"/>
  <c r="F92" i="1"/>
  <c r="Q91" i="1"/>
  <c r="P91" i="1"/>
  <c r="P95" i="1" s="1"/>
  <c r="G91" i="1"/>
  <c r="Q88" i="1"/>
  <c r="Q89" i="1" s="1"/>
  <c r="Q101" i="1" s="1"/>
  <c r="P88" i="1"/>
  <c r="F88" i="1"/>
  <c r="Q87" i="1"/>
  <c r="P87" i="1"/>
  <c r="P89" i="1" s="1"/>
  <c r="P101" i="1" s="1"/>
  <c r="P84" i="1" s="1"/>
  <c r="G87" i="1"/>
  <c r="Q80" i="1"/>
  <c r="P80" i="1"/>
  <c r="L80" i="1"/>
  <c r="Q79" i="1"/>
  <c r="Q81" i="1" s="1"/>
  <c r="P79" i="1"/>
  <c r="P81" i="1" s="1"/>
  <c r="F79" i="1"/>
  <c r="Q74" i="1"/>
  <c r="P74" i="1"/>
  <c r="P75" i="1" s="1"/>
  <c r="G74" i="1"/>
  <c r="Q73" i="1"/>
  <c r="Q75" i="1" s="1"/>
  <c r="P73" i="1"/>
  <c r="I73" i="1"/>
  <c r="Q70" i="1"/>
  <c r="P70" i="1"/>
  <c r="G70" i="1"/>
  <c r="Q69" i="1"/>
  <c r="Q71" i="1" s="1"/>
  <c r="P69" i="1"/>
  <c r="P71" i="1" s="1"/>
  <c r="I69" i="1"/>
  <c r="Q66" i="1"/>
  <c r="P66" i="1"/>
  <c r="G66" i="1"/>
  <c r="Q65" i="1"/>
  <c r="Q67" i="1" s="1"/>
  <c r="P65" i="1"/>
  <c r="P67" i="1" s="1"/>
  <c r="I65" i="1"/>
  <c r="Q62" i="1"/>
  <c r="P62" i="1"/>
  <c r="I62" i="1"/>
  <c r="Q61" i="1"/>
  <c r="P61" i="1"/>
  <c r="L61" i="1"/>
  <c r="F61" i="1"/>
  <c r="Q60" i="1"/>
  <c r="P60" i="1"/>
  <c r="I60" i="1"/>
  <c r="Q59" i="1"/>
  <c r="P59" i="1"/>
  <c r="L59" i="1"/>
  <c r="I59" i="1"/>
  <c r="Q58" i="1"/>
  <c r="Q63" i="1" s="1"/>
  <c r="P58" i="1"/>
  <c r="L58" i="1"/>
  <c r="I58" i="1"/>
  <c r="Q55" i="1"/>
  <c r="P55" i="1"/>
  <c r="L55" i="1"/>
  <c r="I55" i="1"/>
  <c r="Q54" i="1"/>
  <c r="Q56" i="1" s="1"/>
  <c r="Q77" i="1" s="1"/>
  <c r="P54" i="1"/>
  <c r="L54" i="1"/>
  <c r="I54" i="1"/>
  <c r="I56" i="1" s="1"/>
  <c r="Q53" i="1"/>
  <c r="P53" i="1"/>
  <c r="J53" i="1"/>
  <c r="I53" i="1"/>
  <c r="G53" i="1"/>
  <c r="Q52" i="1"/>
  <c r="P52" i="1"/>
  <c r="J52" i="1"/>
  <c r="I52" i="1"/>
  <c r="G52" i="1"/>
  <c r="Q51" i="1"/>
  <c r="P51" i="1"/>
  <c r="P56" i="1" s="1"/>
  <c r="J51" i="1"/>
  <c r="I51" i="1"/>
  <c r="G51" i="1"/>
  <c r="Q45" i="1"/>
  <c r="P45" i="1"/>
  <c r="J45" i="1"/>
  <c r="I45" i="1"/>
  <c r="G45" i="1"/>
  <c r="Q44" i="1"/>
  <c r="P44" i="1"/>
  <c r="J44" i="1"/>
  <c r="I44" i="1"/>
  <c r="G44" i="1"/>
  <c r="Q43" i="1"/>
  <c r="P43" i="1"/>
  <c r="J43" i="1"/>
  <c r="I43" i="1"/>
  <c r="G43" i="1"/>
  <c r="Q42" i="1"/>
  <c r="Q46" i="1" s="1"/>
  <c r="P42" i="1"/>
  <c r="P46" i="1" s="1"/>
  <c r="J42" i="1"/>
  <c r="J46" i="1" s="1"/>
  <c r="I42" i="1"/>
  <c r="I46" i="1" s="1"/>
  <c r="G42" i="1"/>
  <c r="G46" i="1" s="1"/>
  <c r="Q40" i="1"/>
  <c r="P40" i="1"/>
  <c r="J40" i="1"/>
  <c r="I40" i="1"/>
  <c r="G40" i="1"/>
  <c r="Q38" i="1"/>
  <c r="P38" i="1"/>
  <c r="J38" i="1"/>
  <c r="I38" i="1"/>
  <c r="G38" i="1"/>
  <c r="Q37" i="1"/>
  <c r="P37" i="1"/>
  <c r="J37" i="1"/>
  <c r="I37" i="1"/>
  <c r="G37" i="1"/>
  <c r="Q36" i="1"/>
  <c r="P36" i="1"/>
  <c r="J36" i="1"/>
  <c r="I36" i="1"/>
  <c r="G36" i="1"/>
  <c r="Q35" i="1"/>
  <c r="P35" i="1"/>
  <c r="J35" i="1"/>
  <c r="I35" i="1"/>
  <c r="G35" i="1"/>
  <c r="Q27" i="1"/>
  <c r="P27" i="1"/>
  <c r="J27" i="1"/>
  <c r="I27" i="1"/>
  <c r="G27" i="1"/>
  <c r="Q26" i="1"/>
  <c r="P26" i="1"/>
  <c r="J26" i="1"/>
  <c r="I26" i="1"/>
  <c r="G26" i="1"/>
  <c r="Q25" i="1"/>
  <c r="Q28" i="1" s="1"/>
  <c r="P25" i="1"/>
  <c r="P28" i="1" s="1"/>
  <c r="J25" i="1"/>
  <c r="J28" i="1" s="1"/>
  <c r="I25" i="1"/>
  <c r="I28" i="1" s="1"/>
  <c r="G25" i="1"/>
  <c r="G28" i="1" s="1"/>
  <c r="Q22" i="1"/>
  <c r="P22" i="1"/>
  <c r="J22" i="1"/>
  <c r="I22" i="1"/>
  <c r="G22" i="1"/>
  <c r="Q21" i="1"/>
  <c r="P21" i="1"/>
  <c r="J21" i="1"/>
  <c r="I21" i="1"/>
  <c r="G21" i="1"/>
  <c r="Q20" i="1"/>
  <c r="P20" i="1"/>
  <c r="J20" i="1"/>
  <c r="I20" i="1"/>
  <c r="G20" i="1"/>
  <c r="Q19" i="1"/>
  <c r="P19" i="1"/>
  <c r="J19" i="1"/>
  <c r="I19" i="1"/>
  <c r="G19" i="1"/>
  <c r="Q18" i="1"/>
  <c r="P18" i="1"/>
  <c r="J18" i="1"/>
  <c r="I18" i="1"/>
  <c r="G18" i="1"/>
  <c r="Q17" i="1"/>
  <c r="P17" i="1"/>
  <c r="J17" i="1"/>
  <c r="I17" i="1"/>
  <c r="G17" i="1"/>
  <c r="Q16" i="1"/>
  <c r="P16" i="1"/>
  <c r="J16" i="1"/>
  <c r="I16" i="1"/>
  <c r="G16" i="1"/>
  <c r="Q15" i="1"/>
  <c r="P15" i="1"/>
  <c r="J15" i="1"/>
  <c r="I15" i="1"/>
  <c r="G15" i="1"/>
  <c r="Q14" i="1"/>
  <c r="P14" i="1"/>
  <c r="J14" i="1"/>
  <c r="I14" i="1"/>
  <c r="G14" i="1"/>
  <c r="Q13" i="1"/>
  <c r="Q23" i="1" s="1"/>
  <c r="Q48" i="1" s="1"/>
  <c r="Q83" i="1" s="1"/>
  <c r="P13" i="1"/>
  <c r="P23" i="1" s="1"/>
  <c r="P48" i="1" s="1"/>
  <c r="J13" i="1"/>
  <c r="J23" i="1" s="1"/>
  <c r="I13" i="1"/>
  <c r="I23" i="1" s="1"/>
  <c r="G13" i="1"/>
  <c r="G23" i="1" s="1"/>
  <c r="G48" i="1" s="1"/>
  <c r="Q9" i="1"/>
  <c r="S6" i="1"/>
  <c r="P6" i="1"/>
  <c r="L6" i="1"/>
  <c r="L9" i="1" s="1"/>
  <c r="Q4" i="1"/>
  <c r="L4" i="1"/>
  <c r="F9" i="1" s="1"/>
  <c r="T2" i="1"/>
  <c r="Q2" i="1"/>
  <c r="P2" i="1"/>
  <c r="L124" i="1" s="1"/>
  <c r="L2" i="1"/>
  <c r="I2" i="1"/>
  <c r="G2" i="1"/>
  <c r="F2" i="1"/>
  <c r="B2" i="1"/>
  <c r="I48" i="1" l="1"/>
  <c r="Q120" i="1"/>
  <c r="Q84" i="1" s="1"/>
  <c r="J48" i="1"/>
  <c r="Q141" i="1"/>
  <c r="Q138" i="1" s="1"/>
  <c r="G9" i="1"/>
  <c r="N9" i="1"/>
  <c r="I9" i="1"/>
  <c r="P9" i="1"/>
  <c r="J54" i="1"/>
  <c r="J56" i="1" s="1"/>
  <c r="F55" i="1"/>
  <c r="F58" i="1"/>
  <c r="P63" i="1"/>
  <c r="P77" i="1" s="1"/>
  <c r="P83" i="1" s="1"/>
  <c r="J59" i="1"/>
  <c r="F60" i="1"/>
  <c r="L62" i="1"/>
  <c r="L66" i="1"/>
  <c r="L70" i="1"/>
  <c r="L74" i="1"/>
  <c r="L87" i="1"/>
  <c r="J88" i="1"/>
  <c r="L91" i="1"/>
  <c r="J92" i="1"/>
  <c r="G93" i="1"/>
  <c r="F94" i="1"/>
  <c r="G97" i="1"/>
  <c r="F98" i="1"/>
  <c r="L104" i="1"/>
  <c r="J105" i="1"/>
  <c r="L108" i="1"/>
  <c r="J109" i="1"/>
  <c r="L112" i="1"/>
  <c r="J113" i="1"/>
  <c r="L116" i="1"/>
  <c r="J117" i="1"/>
  <c r="J9" i="1"/>
  <c r="G131" i="1"/>
  <c r="G130" i="1"/>
  <c r="G129" i="1"/>
  <c r="L131" i="1"/>
  <c r="F131" i="1"/>
  <c r="L130" i="1"/>
  <c r="F130" i="1"/>
  <c r="L129" i="1"/>
  <c r="F129" i="1"/>
  <c r="I124" i="1"/>
  <c r="I123" i="1"/>
  <c r="I122" i="1"/>
  <c r="I117" i="1"/>
  <c r="I116" i="1"/>
  <c r="I118" i="1" s="1"/>
  <c r="I113" i="1"/>
  <c r="I112" i="1"/>
  <c r="I109" i="1"/>
  <c r="I108" i="1"/>
  <c r="I110" i="1" s="1"/>
  <c r="I105" i="1"/>
  <c r="I104" i="1"/>
  <c r="I98" i="1"/>
  <c r="I97" i="1"/>
  <c r="I99" i="1" s="1"/>
  <c r="I94" i="1"/>
  <c r="I93" i="1"/>
  <c r="I92" i="1"/>
  <c r="I91" i="1"/>
  <c r="I88" i="1"/>
  <c r="I87" i="1"/>
  <c r="J80" i="1"/>
  <c r="J79" i="1"/>
  <c r="J81" i="1" s="1"/>
  <c r="J74" i="1"/>
  <c r="N74" i="1" s="1"/>
  <c r="J73" i="1"/>
  <c r="J70" i="1"/>
  <c r="N70" i="1" s="1"/>
  <c r="J69" i="1"/>
  <c r="J71" i="1" s="1"/>
  <c r="J66" i="1"/>
  <c r="N66" i="1" s="1"/>
  <c r="J65" i="1"/>
  <c r="J124" i="1"/>
  <c r="N124" i="1" s="1"/>
  <c r="G123" i="1"/>
  <c r="F122" i="1"/>
  <c r="L117" i="1"/>
  <c r="J116" i="1"/>
  <c r="J118" i="1" s="1"/>
  <c r="L113" i="1"/>
  <c r="J112" i="1"/>
  <c r="J114" i="1" s="1"/>
  <c r="L109" i="1"/>
  <c r="J108" i="1"/>
  <c r="L105" i="1"/>
  <c r="J104" i="1"/>
  <c r="J106" i="1" s="1"/>
  <c r="G98" i="1"/>
  <c r="F97" i="1"/>
  <c r="F99" i="1" s="1"/>
  <c r="G94" i="1"/>
  <c r="F93" i="1"/>
  <c r="L92" i="1"/>
  <c r="J91" i="1"/>
  <c r="L88" i="1"/>
  <c r="J87" i="1"/>
  <c r="J89" i="1" s="1"/>
  <c r="I80" i="1"/>
  <c r="G79" i="1"/>
  <c r="F74" i="1"/>
  <c r="L73" i="1"/>
  <c r="L75" i="1" s="1"/>
  <c r="F70" i="1"/>
  <c r="L69" i="1"/>
  <c r="L71" i="1" s="1"/>
  <c r="F66" i="1"/>
  <c r="L65" i="1"/>
  <c r="L67" i="1" s="1"/>
  <c r="G62" i="1"/>
  <c r="G61" i="1"/>
  <c r="G60" i="1"/>
  <c r="G59" i="1"/>
  <c r="N59" i="1" s="1"/>
  <c r="G58" i="1"/>
  <c r="G55" i="1"/>
  <c r="G54" i="1"/>
  <c r="N54" i="1" s="1"/>
  <c r="J131" i="1"/>
  <c r="J132" i="1" s="1"/>
  <c r="J130" i="1"/>
  <c r="J129" i="1"/>
  <c r="I131" i="1"/>
  <c r="I130" i="1"/>
  <c r="I129" i="1"/>
  <c r="G125" i="1"/>
  <c r="N125" i="1" s="1"/>
  <c r="F124" i="1"/>
  <c r="L123" i="1"/>
  <c r="L127" i="1" s="1"/>
  <c r="J122" i="1"/>
  <c r="J127" i="1" s="1"/>
  <c r="G117" i="1"/>
  <c r="N117" i="1" s="1"/>
  <c r="F116" i="1"/>
  <c r="F118" i="1" s="1"/>
  <c r="G113" i="1"/>
  <c r="N113" i="1" s="1"/>
  <c r="F112" i="1"/>
  <c r="F114" i="1" s="1"/>
  <c r="G109" i="1"/>
  <c r="N109" i="1" s="1"/>
  <c r="F108" i="1"/>
  <c r="F110" i="1" s="1"/>
  <c r="G105" i="1"/>
  <c r="N105" i="1" s="1"/>
  <c r="F104" i="1"/>
  <c r="F106" i="1" s="1"/>
  <c r="F120" i="1" s="1"/>
  <c r="L98" i="1"/>
  <c r="L99" i="1" s="1"/>
  <c r="J97" i="1"/>
  <c r="J99" i="1" s="1"/>
  <c r="L94" i="1"/>
  <c r="J93" i="1"/>
  <c r="G92" i="1"/>
  <c r="N92" i="1" s="1"/>
  <c r="F91" i="1"/>
  <c r="G88" i="1"/>
  <c r="N88" i="1" s="1"/>
  <c r="F87" i="1"/>
  <c r="F89" i="1" s="1"/>
  <c r="F80" i="1"/>
  <c r="F81" i="1" s="1"/>
  <c r="L79" i="1"/>
  <c r="L81" i="1" s="1"/>
  <c r="I74" i="1"/>
  <c r="I75" i="1" s="1"/>
  <c r="G73" i="1"/>
  <c r="I70" i="1"/>
  <c r="I71" i="1" s="1"/>
  <c r="G69" i="1"/>
  <c r="I66" i="1"/>
  <c r="I67" i="1" s="1"/>
  <c r="G65" i="1"/>
  <c r="J62" i="1"/>
  <c r="J61" i="1"/>
  <c r="J60" i="1"/>
  <c r="F13" i="1"/>
  <c r="L13" i="1"/>
  <c r="F14" i="1"/>
  <c r="L14" i="1"/>
  <c r="N14" i="1" s="1"/>
  <c r="F15" i="1"/>
  <c r="L15" i="1"/>
  <c r="N15" i="1" s="1"/>
  <c r="F16" i="1"/>
  <c r="L16" i="1"/>
  <c r="N16" i="1" s="1"/>
  <c r="F17" i="1"/>
  <c r="L17" i="1"/>
  <c r="N17" i="1" s="1"/>
  <c r="F18" i="1"/>
  <c r="L18" i="1"/>
  <c r="N18" i="1" s="1"/>
  <c r="F19" i="1"/>
  <c r="L19" i="1"/>
  <c r="N19" i="1" s="1"/>
  <c r="F20" i="1"/>
  <c r="L20" i="1"/>
  <c r="N20" i="1" s="1"/>
  <c r="F21" i="1"/>
  <c r="L21" i="1"/>
  <c r="N21" i="1" s="1"/>
  <c r="F22" i="1"/>
  <c r="L22" i="1"/>
  <c r="N22" i="1" s="1"/>
  <c r="F25" i="1"/>
  <c r="L25" i="1"/>
  <c r="N25" i="1" s="1"/>
  <c r="F26" i="1"/>
  <c r="L26" i="1"/>
  <c r="N26" i="1" s="1"/>
  <c r="F27" i="1"/>
  <c r="L27" i="1"/>
  <c r="N27" i="1" s="1"/>
  <c r="F35" i="1"/>
  <c r="L35" i="1"/>
  <c r="N35" i="1" s="1"/>
  <c r="F36" i="1"/>
  <c r="L36" i="1"/>
  <c r="N36" i="1" s="1"/>
  <c r="F37" i="1"/>
  <c r="L37" i="1"/>
  <c r="N37" i="1" s="1"/>
  <c r="F38" i="1"/>
  <c r="L38" i="1"/>
  <c r="N38" i="1" s="1"/>
  <c r="F40" i="1"/>
  <c r="L40" i="1"/>
  <c r="N40" i="1" s="1"/>
  <c r="F42" i="1"/>
  <c r="L42" i="1"/>
  <c r="F43" i="1"/>
  <c r="L43" i="1"/>
  <c r="N43" i="1" s="1"/>
  <c r="F44" i="1"/>
  <c r="L44" i="1"/>
  <c r="N44" i="1" s="1"/>
  <c r="F45" i="1"/>
  <c r="L45" i="1"/>
  <c r="N45" i="1" s="1"/>
  <c r="F51" i="1"/>
  <c r="L51" i="1"/>
  <c r="F52" i="1"/>
  <c r="L52" i="1"/>
  <c r="N52" i="1" s="1"/>
  <c r="F53" i="1"/>
  <c r="L53" i="1"/>
  <c r="N53" i="1" s="1"/>
  <c r="F54" i="1"/>
  <c r="J55" i="1"/>
  <c r="J58" i="1"/>
  <c r="J63" i="1" s="1"/>
  <c r="F59" i="1"/>
  <c r="L60" i="1"/>
  <c r="L63" i="1" s="1"/>
  <c r="I61" i="1"/>
  <c r="I63" i="1" s="1"/>
  <c r="I77" i="1" s="1"/>
  <c r="F62" i="1"/>
  <c r="F65" i="1"/>
  <c r="F67" i="1" s="1"/>
  <c r="F69" i="1"/>
  <c r="F71" i="1" s="1"/>
  <c r="F73" i="1"/>
  <c r="F75" i="1" s="1"/>
  <c r="I79" i="1"/>
  <c r="I81" i="1" s="1"/>
  <c r="G80" i="1"/>
  <c r="N80" i="1" s="1"/>
  <c r="G122" i="1"/>
  <c r="F123" i="1"/>
  <c r="P141" i="1" l="1"/>
  <c r="P138" i="1" s="1"/>
  <c r="P140" i="1"/>
  <c r="P137" i="1" s="1"/>
  <c r="P82" i="1"/>
  <c r="P133" i="1"/>
  <c r="N28" i="1"/>
  <c r="Q140" i="1"/>
  <c r="Q137" i="1" s="1"/>
  <c r="Q133" i="1"/>
  <c r="Q82" i="1"/>
  <c r="G71" i="1"/>
  <c r="N69" i="1"/>
  <c r="N71" i="1" s="1"/>
  <c r="F95" i="1"/>
  <c r="I132" i="1"/>
  <c r="N60" i="1"/>
  <c r="N94" i="1"/>
  <c r="N123" i="1"/>
  <c r="I95" i="1"/>
  <c r="N130" i="1"/>
  <c r="G118" i="1"/>
  <c r="L110" i="1"/>
  <c r="L89" i="1"/>
  <c r="L101" i="1" s="1"/>
  <c r="F63" i="1"/>
  <c r="N112" i="1"/>
  <c r="N114" i="1" s="1"/>
  <c r="N87" i="1"/>
  <c r="N89" i="1" s="1"/>
  <c r="G127" i="1"/>
  <c r="N122" i="1"/>
  <c r="N127" i="1" s="1"/>
  <c r="L56" i="1"/>
  <c r="L77" i="1" s="1"/>
  <c r="L46" i="1"/>
  <c r="L28" i="1"/>
  <c r="L23" i="1"/>
  <c r="L48" i="1" s="1"/>
  <c r="L83" i="1" s="1"/>
  <c r="N55" i="1"/>
  <c r="N61" i="1"/>
  <c r="G81" i="1"/>
  <c r="N79" i="1"/>
  <c r="N81" i="1" s="1"/>
  <c r="J95" i="1"/>
  <c r="J110" i="1"/>
  <c r="F132" i="1"/>
  <c r="G132" i="1"/>
  <c r="N131" i="1"/>
  <c r="L114" i="1"/>
  <c r="G106" i="1"/>
  <c r="N97" i="1"/>
  <c r="N99" i="1" s="1"/>
  <c r="G99" i="1"/>
  <c r="L95" i="1"/>
  <c r="N108" i="1"/>
  <c r="N110" i="1" s="1"/>
  <c r="N51" i="1"/>
  <c r="N56" i="1" s="1"/>
  <c r="N77" i="1" s="1"/>
  <c r="N13" i="1"/>
  <c r="N23" i="1" s="1"/>
  <c r="F56" i="1"/>
  <c r="F77" i="1" s="1"/>
  <c r="F46" i="1"/>
  <c r="F28" i="1"/>
  <c r="F23" i="1"/>
  <c r="G67" i="1"/>
  <c r="N65" i="1"/>
  <c r="N67" i="1" s="1"/>
  <c r="G75" i="1"/>
  <c r="N73" i="1"/>
  <c r="N75" i="1" s="1"/>
  <c r="F101" i="1"/>
  <c r="G63" i="1"/>
  <c r="N58" i="1"/>
  <c r="N63" i="1" s="1"/>
  <c r="N62" i="1"/>
  <c r="N98" i="1"/>
  <c r="J67" i="1"/>
  <c r="J77" i="1" s="1"/>
  <c r="J83" i="1" s="1"/>
  <c r="J75" i="1"/>
  <c r="I89" i="1"/>
  <c r="I101" i="1" s="1"/>
  <c r="I106" i="1"/>
  <c r="I114" i="1"/>
  <c r="I127" i="1"/>
  <c r="L132" i="1"/>
  <c r="G95" i="1"/>
  <c r="L118" i="1"/>
  <c r="G110" i="1"/>
  <c r="G89" i="1"/>
  <c r="N104" i="1"/>
  <c r="N106" i="1" s="1"/>
  <c r="G56" i="1"/>
  <c r="G77" i="1" s="1"/>
  <c r="G83" i="1" s="1"/>
  <c r="J101" i="1"/>
  <c r="J84" i="1" s="1"/>
  <c r="J120" i="1"/>
  <c r="F127" i="1"/>
  <c r="N129" i="1"/>
  <c r="G114" i="1"/>
  <c r="L106" i="1"/>
  <c r="N93" i="1"/>
  <c r="N116" i="1"/>
  <c r="N118" i="1" s="1"/>
  <c r="N91" i="1"/>
  <c r="N42" i="1"/>
  <c r="N46" i="1" s="1"/>
  <c r="I83" i="1"/>
  <c r="J141" i="1" l="1"/>
  <c r="J138" i="1" s="1"/>
  <c r="J140" i="1"/>
  <c r="J137" i="1" s="1"/>
  <c r="J133" i="1"/>
  <c r="J82" i="1"/>
  <c r="N120" i="1"/>
  <c r="F84" i="1"/>
  <c r="L120" i="1"/>
  <c r="G101" i="1"/>
  <c r="I84" i="1"/>
  <c r="I133" i="1" s="1"/>
  <c r="F48" i="1"/>
  <c r="F83" i="1" s="1"/>
  <c r="I141" i="1"/>
  <c r="I138" i="1" s="1"/>
  <c r="I140" i="1"/>
  <c r="I137" i="1" s="1"/>
  <c r="I82" i="1"/>
  <c r="N95" i="1"/>
  <c r="N101" i="1" s="1"/>
  <c r="N84" i="1" s="1"/>
  <c r="N48" i="1"/>
  <c r="N83" i="1" s="1"/>
  <c r="N132" i="1"/>
  <c r="L141" i="1"/>
  <c r="L138" i="1" s="1"/>
  <c r="I120" i="1"/>
  <c r="G120" i="1"/>
  <c r="L84" i="1"/>
  <c r="L82" i="1" s="1"/>
  <c r="G84" i="1" l="1"/>
  <c r="L133" i="1"/>
  <c r="L140" i="1"/>
  <c r="L137" i="1" s="1"/>
  <c r="F133" i="1"/>
  <c r="F82" i="1"/>
  <c r="F141" i="1"/>
  <c r="F138" i="1" s="1"/>
  <c r="F140" i="1"/>
  <c r="F137" i="1" s="1"/>
  <c r="N141" i="1"/>
  <c r="N138" i="1" s="1"/>
  <c r="N133" i="1"/>
  <c r="N82" i="1"/>
  <c r="N140" i="1"/>
  <c r="N137" i="1" s="1"/>
  <c r="G141" i="1"/>
  <c r="G138" i="1" s="1"/>
  <c r="G140" i="1" l="1"/>
  <c r="G137" i="1" s="1"/>
  <c r="G133" i="1"/>
  <c r="B133" i="1" s="1"/>
  <c r="G82" i="1"/>
  <c r="B82"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<sst xmlns="http://schemas.openxmlformats.org/spreadsheetml/2006/main" count="266" uniqueCount="238">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</sst>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3_2021_06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44377</v>
          </cell>
          <cell r="H9">
            <v>121858220</v>
          </cell>
        </row>
        <row r="12">
          <cell r="F12" t="str">
            <v>5600</v>
          </cell>
        </row>
        <row r="15">
          <cell r="E15">
            <v>0</v>
          </cell>
          <cell r="F15" t="str">
            <v>БЮДЖЕТ</v>
          </cell>
        </row>
        <row r="22">
          <cell r="E22">
            <v>0</v>
          </cell>
          <cell r="F22">
            <v>0</v>
          </cell>
        </row>
        <row r="28">
          <cell r="E28">
            <v>0</v>
          </cell>
          <cell r="F28">
            <v>0</v>
          </cell>
        </row>
        <row r="33">
          <cell r="E33">
            <v>0</v>
          </cell>
          <cell r="F33">
            <v>0</v>
          </cell>
        </row>
        <row r="39">
          <cell r="E39">
            <v>0</v>
          </cell>
          <cell r="F39">
            <v>0</v>
          </cell>
        </row>
        <row r="47">
          <cell r="E47">
            <v>3220304100</v>
          </cell>
          <cell r="F47">
            <v>1632239464</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E78">
            <v>6000</v>
          </cell>
          <cell r="F78">
            <v>609</v>
          </cell>
        </row>
        <row r="79">
          <cell r="F79">
            <v>0</v>
          </cell>
        </row>
        <row r="80">
          <cell r="F80">
            <v>0</v>
          </cell>
        </row>
        <row r="81">
          <cell r="E81">
            <v>100</v>
          </cell>
          <cell r="F81">
            <v>4</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E110">
            <v>3236100</v>
          </cell>
          <cell r="F110">
            <v>1147171</v>
          </cell>
        </row>
        <row r="111">
          <cell r="E111">
            <v>17000000</v>
          </cell>
          <cell r="F111">
            <v>9207172</v>
          </cell>
        </row>
        <row r="113">
          <cell r="F113">
            <v>0</v>
          </cell>
        </row>
        <row r="114">
          <cell r="F114">
            <v>0</v>
          </cell>
        </row>
        <row r="115">
          <cell r="F115">
            <v>0</v>
          </cell>
        </row>
        <row r="116">
          <cell r="F116">
            <v>0</v>
          </cell>
        </row>
        <row r="117">
          <cell r="E117">
            <v>6115</v>
          </cell>
          <cell r="F117">
            <v>0</v>
          </cell>
        </row>
        <row r="118">
          <cell r="F118">
            <v>0</v>
          </cell>
        </row>
        <row r="119">
          <cell r="F119">
            <v>-260140</v>
          </cell>
        </row>
        <row r="120">
          <cell r="E120">
            <v>249485</v>
          </cell>
          <cell r="F120">
            <v>213362</v>
          </cell>
        </row>
        <row r="121">
          <cell r="E121">
            <v>0</v>
          </cell>
          <cell r="F121">
            <v>-119</v>
          </cell>
        </row>
        <row r="122">
          <cell r="F122">
            <v>0</v>
          </cell>
        </row>
        <row r="123">
          <cell r="F123">
            <v>-119</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8777</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41350564</v>
          </cell>
          <cell r="F187">
            <v>19156043</v>
          </cell>
        </row>
        <row r="190">
          <cell r="E190">
            <v>2742900</v>
          </cell>
          <cell r="F190">
            <v>2210818</v>
          </cell>
        </row>
        <row r="196">
          <cell r="E196">
            <v>11944121</v>
          </cell>
          <cell r="F196">
            <v>5458925</v>
          </cell>
        </row>
        <row r="204">
          <cell r="E204">
            <v>0</v>
          </cell>
          <cell r="F204">
            <v>0</v>
          </cell>
        </row>
        <row r="205">
          <cell r="E205">
            <v>13624152</v>
          </cell>
          <cell r="F205">
            <v>9725888</v>
          </cell>
        </row>
        <row r="217">
          <cell r="E217">
            <v>78308</v>
          </cell>
          <cell r="F217">
            <v>16168</v>
          </cell>
        </row>
        <row r="218">
          <cell r="E218">
            <v>0</v>
          </cell>
          <cell r="F218">
            <v>0</v>
          </cell>
        </row>
        <row r="219">
          <cell r="E219">
            <v>3000</v>
          </cell>
          <cell r="F219">
            <v>1941</v>
          </cell>
        </row>
        <row r="223">
          <cell r="E223">
            <v>837542</v>
          </cell>
          <cell r="F223">
            <v>492837</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6155106</v>
          </cell>
          <cell r="F240">
            <v>5813340</v>
          </cell>
        </row>
        <row r="249">
          <cell r="E249">
            <v>0</v>
          </cell>
          <cell r="F249">
            <v>0</v>
          </cell>
        </row>
        <row r="255">
          <cell r="E255">
            <v>4976107007</v>
          </cell>
          <cell r="F255">
            <v>2374840533</v>
          </cell>
        </row>
        <row r="256">
          <cell r="E256">
            <v>0</v>
          </cell>
          <cell r="F256">
            <v>0</v>
          </cell>
        </row>
        <row r="257">
          <cell r="E257">
            <v>0</v>
          </cell>
          <cell r="F257">
            <v>0</v>
          </cell>
        </row>
        <row r="258">
          <cell r="E258">
            <v>272441823</v>
          </cell>
          <cell r="F258">
            <v>55048400</v>
          </cell>
        </row>
        <row r="265">
          <cell r="E265">
            <v>0</v>
          </cell>
          <cell r="F265">
            <v>136163294</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186580</v>
          </cell>
          <cell r="F275">
            <v>0</v>
          </cell>
        </row>
        <row r="276">
          <cell r="E276">
            <v>3331420</v>
          </cell>
          <cell r="F276">
            <v>633800</v>
          </cell>
        </row>
        <row r="284">
          <cell r="E284">
            <v>1482000</v>
          </cell>
          <cell r="F284">
            <v>0</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150012400</v>
          </cell>
          <cell r="F297">
            <v>0</v>
          </cell>
        </row>
        <row r="419">
          <cell r="E419">
            <v>2239413715</v>
          </cell>
          <cell r="F419">
            <v>1131408523</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65654</v>
          </cell>
        </row>
        <row r="531">
          <cell r="E531">
            <v>0</v>
          </cell>
          <cell r="F531">
            <v>5019529</v>
          </cell>
        </row>
        <row r="535">
          <cell r="F535">
            <v>0</v>
          </cell>
        </row>
        <row r="536">
          <cell r="E536">
            <v>0</v>
          </cell>
          <cell r="F536">
            <v>0</v>
          </cell>
        </row>
        <row r="541">
          <cell r="E541">
            <v>0</v>
          </cell>
          <cell r="F541">
            <v>0</v>
          </cell>
        </row>
        <row r="545">
          <cell r="F545">
            <v>0</v>
          </cell>
        </row>
        <row r="546">
          <cell r="F546">
            <v>63563</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2411387</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0</v>
          </cell>
        </row>
        <row r="574">
          <cell r="F574">
            <v>0</v>
          </cell>
        </row>
        <row r="575">
          <cell r="F575">
            <v>0</v>
          </cell>
        </row>
        <row r="576">
          <cell r="F576">
            <v>0</v>
          </cell>
        </row>
        <row r="577">
          <cell r="F577">
            <v>0</v>
          </cell>
        </row>
        <row r="578">
          <cell r="F578">
            <v>0</v>
          </cell>
        </row>
        <row r="579">
          <cell r="F579">
            <v>-9418683</v>
          </cell>
        </row>
        <row r="580">
          <cell r="F580">
            <v>0</v>
          </cell>
        </row>
        <row r="581">
          <cell r="F581">
            <v>0</v>
          </cell>
        </row>
        <row r="582">
          <cell r="F582">
            <v>0</v>
          </cell>
        </row>
        <row r="583">
          <cell r="F583">
            <v>0</v>
          </cell>
        </row>
        <row r="584">
          <cell r="F584">
            <v>0</v>
          </cell>
        </row>
        <row r="585">
          <cell r="F585">
            <v>0</v>
          </cell>
        </row>
        <row r="586">
          <cell r="E586">
            <v>0</v>
          </cell>
          <cell r="F586">
            <v>-162562395</v>
          </cell>
        </row>
        <row r="587">
          <cell r="F587">
            <v>10211476</v>
          </cell>
        </row>
        <row r="588">
          <cell r="F588">
            <v>0</v>
          </cell>
        </row>
        <row r="589">
          <cell r="F589">
            <v>-172773871</v>
          </cell>
        </row>
        <row r="590">
          <cell r="F590">
            <v>0</v>
          </cell>
        </row>
        <row r="591">
          <cell r="E591">
            <v>0</v>
          </cell>
          <cell r="F591">
            <v>0</v>
          </cell>
        </row>
        <row r="605">
          <cell r="B605">
            <v>44407</v>
          </cell>
          <cell r="H605" t="str">
            <v>zvaleva@nhif.bg</v>
          </cell>
        </row>
        <row r="607">
          <cell r="H607" t="str">
            <v>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activeCell="I13" sqref="I13"/>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t="str">
        <f>+[1]OTCHET!H607</f>
        <v>nhif.bg</v>
      </c>
      <c r="J2" s="22"/>
      <c r="K2" s="8"/>
      <c r="L2" s="23" t="str">
        <f>+[1]OTCHET!H605</f>
        <v>zvaleva@nhif.bg</v>
      </c>
      <c r="M2" s="24"/>
      <c r="N2" s="25"/>
      <c r="O2" s="26"/>
      <c r="P2" s="27">
        <f>+[1]OTCHET!E15</f>
        <v>0</v>
      </c>
      <c r="Q2" s="28" t="str">
        <f>+[1]OTCHET!F15</f>
        <v>БЮДЖЕТ</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44377</v>
      </c>
      <c r="M6" s="17"/>
      <c r="N6" s="50" t="s">
        <v>11</v>
      </c>
      <c r="O6" s="3"/>
      <c r="P6" s="51">
        <f>[1]OTCHET!F9</f>
        <v>44377</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44377</v>
      </c>
      <c r="H9" s="17"/>
      <c r="I9" s="79">
        <f>+L4</f>
        <v>2021</v>
      </c>
      <c r="J9" s="80">
        <f>+L6</f>
        <v>44377</v>
      </c>
      <c r="K9" s="81"/>
      <c r="L9" s="82">
        <f>+L6</f>
        <v>44377</v>
      </c>
      <c r="M9" s="81"/>
      <c r="N9" s="83">
        <f>+L6</f>
        <v>44377</v>
      </c>
      <c r="O9" s="84"/>
      <c r="P9" s="85">
        <f>+L4</f>
        <v>2021</v>
      </c>
      <c r="Q9" s="86">
        <f>[1]OTCHET!F9</f>
        <v>44377</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3220304100</v>
      </c>
      <c r="G13" s="122">
        <f>+IF($P$2=0,$Q13,0)</f>
        <v>1632239464</v>
      </c>
      <c r="H13" s="17"/>
      <c r="I13" s="121">
        <f>+IF(OR($P$2=98,$P$2=42,$P$2=96,$P$2=97),$P13,0)</f>
        <v>0</v>
      </c>
      <c r="J13" s="122">
        <f>+IF(OR($P$2=98,$P$2=42,$P$2=96,$P$2=97),$Q13,0)</f>
        <v>0</v>
      </c>
      <c r="K13" s="109"/>
      <c r="L13" s="122">
        <f>+IF($P$2=33,$Q13,0)</f>
        <v>0</v>
      </c>
      <c r="M13" s="109"/>
      <c r="N13" s="123">
        <f>+ROUND(+G13+J13+L13,0)</f>
        <v>1632239464</v>
      </c>
      <c r="O13" s="111"/>
      <c r="P13" s="124">
        <f>+ROUND([1]OTCHET!E22+[1]OTCHET!E28+[1]OTCHET!E33+[1]OTCHET!E39+[1]OTCHET!E47+[1]OTCHET!E52+[1]OTCHET!E58+[1]OTCHET!E61+[1]OTCHET!E64+[1]OTCHET!E65+[1]OTCHET!E72+[1]OTCHET!E73,0)</f>
        <v>3220304100</v>
      </c>
      <c r="Q13" s="125">
        <f>+ROUND([1]OTCHET!F22+[1]OTCHET!F28+[1]OTCHET!F33+[1]OTCHET!F39+[1]OTCHET!F47+[1]OTCHET!F52+[1]OTCHET!F58+[1]OTCHET!F61+[1]OTCHET!F64+[1]OTCHET!F65+[1]OTCHET!F72+[1]OTCHET!F73,0)</f>
        <v>1632239464</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20236100</v>
      </c>
      <c r="G16" s="148">
        <f t="shared" si="1"/>
        <v>10354343</v>
      </c>
      <c r="H16" s="17"/>
      <c r="I16" s="147">
        <f t="shared" si="2"/>
        <v>0</v>
      </c>
      <c r="J16" s="148">
        <f t="shared" si="3"/>
        <v>0</v>
      </c>
      <c r="K16" s="109"/>
      <c r="L16" s="148">
        <f t="shared" si="4"/>
        <v>0</v>
      </c>
      <c r="M16" s="109"/>
      <c r="N16" s="134">
        <f t="shared" si="5"/>
        <v>10354343</v>
      </c>
      <c r="O16" s="111"/>
      <c r="P16" s="147">
        <f>+ROUND(+[1]OTCHET!E110+[1]OTCHET!E111,0)</f>
        <v>20236100</v>
      </c>
      <c r="Q16" s="148">
        <f>+ROUND(+[1]OTCHET!F110+[1]OTCHET!F111,0)</f>
        <v>10354343</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6000</v>
      </c>
      <c r="G18" s="148">
        <f t="shared" si="1"/>
        <v>609</v>
      </c>
      <c r="H18" s="17"/>
      <c r="I18" s="147">
        <f t="shared" si="2"/>
        <v>0</v>
      </c>
      <c r="J18" s="148">
        <f t="shared" si="3"/>
        <v>0</v>
      </c>
      <c r="K18" s="109"/>
      <c r="L18" s="148">
        <f t="shared" si="4"/>
        <v>0</v>
      </c>
      <c r="M18" s="109"/>
      <c r="N18" s="134">
        <f t="shared" si="5"/>
        <v>609</v>
      </c>
      <c r="O18" s="111"/>
      <c r="P18" s="147">
        <f>+ROUND([1]OTCHET!E78+[1]OTCHET!E79,0)</f>
        <v>6000</v>
      </c>
      <c r="Q18" s="148">
        <f>+ROUND([1]OTCHET!F78+[1]OTCHET!F79,0)</f>
        <v>609</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100</v>
      </c>
      <c r="G20" s="148">
        <f t="shared" si="1"/>
        <v>4</v>
      </c>
      <c r="H20" s="17"/>
      <c r="I20" s="147">
        <f t="shared" si="2"/>
        <v>0</v>
      </c>
      <c r="J20" s="148">
        <f t="shared" si="3"/>
        <v>0</v>
      </c>
      <c r="K20" s="109"/>
      <c r="L20" s="148">
        <f t="shared" si="4"/>
        <v>0</v>
      </c>
      <c r="M20" s="109"/>
      <c r="N20" s="134">
        <f t="shared" si="5"/>
        <v>4</v>
      </c>
      <c r="O20" s="111"/>
      <c r="P20" s="147">
        <f>+ROUND(+SUM([1]OTCHET!E81:E89),0)</f>
        <v>100</v>
      </c>
      <c r="Q20" s="148">
        <f>+ROUND(+SUM([1]OTCHET!F81:F89),0)</f>
        <v>4</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249485</v>
      </c>
      <c r="G22" s="133">
        <f t="shared" si="1"/>
        <v>213362</v>
      </c>
      <c r="H22" s="17"/>
      <c r="I22" s="132">
        <f t="shared" si="2"/>
        <v>0</v>
      </c>
      <c r="J22" s="133">
        <f t="shared" si="3"/>
        <v>0</v>
      </c>
      <c r="K22" s="109"/>
      <c r="L22" s="133">
        <f t="shared" si="4"/>
        <v>0</v>
      </c>
      <c r="M22" s="109"/>
      <c r="N22" s="158">
        <f t="shared" si="5"/>
        <v>213362</v>
      </c>
      <c r="O22" s="111"/>
      <c r="P22" s="132">
        <f>+ROUND([1]OTCHET!E113+[1]OTCHET!E114+[1]OTCHET!E120,0)</f>
        <v>249485</v>
      </c>
      <c r="Q22" s="133">
        <f>+ROUND([1]OTCHET!F113+[1]OTCHET!F114+[1]OTCHET!F120,0)</f>
        <v>213362</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3240795785</v>
      </c>
      <c r="G23" s="166">
        <f>+ROUND(+SUM(G13,G14,G16,G17,G18,G19,G20,G21,G22),0)</f>
        <v>1642807782</v>
      </c>
      <c r="H23" s="17"/>
      <c r="I23" s="165">
        <f>+ROUND(+SUM(I13,I14,I16,I17,I18,I19,I20,I21,I22),0)</f>
        <v>0</v>
      </c>
      <c r="J23" s="166">
        <f>+ROUND(+SUM(J13,J14,J16,J17,J18,J19,J20,J21,J22),0)</f>
        <v>0</v>
      </c>
      <c r="K23" s="109"/>
      <c r="L23" s="166">
        <f>+ROUND(+SUM(L13,L14,L16,L17,L18,L19,L20,L21,L22),0)</f>
        <v>0</v>
      </c>
      <c r="M23" s="109"/>
      <c r="N23" s="167">
        <f>+ROUND(+SUM(N13,N14,N16,N17,N18,N19,N20,N21,N22),0)</f>
        <v>1642807782</v>
      </c>
      <c r="O23" s="111"/>
      <c r="P23" s="165">
        <f>+ROUND(+SUM(P13,P14,P16,P17,P18,P19,P20,P21,P22),0)</f>
        <v>3240795785</v>
      </c>
      <c r="Q23" s="166">
        <f>+ROUND(+SUM(Q13,Q14,Q16,Q17,Q18,Q19,Q20,Q21,Q22),0)</f>
        <v>1642807782</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-260259</v>
      </c>
      <c r="H35" s="17"/>
      <c r="I35" s="165">
        <f>+IF(OR($P$2=98,$P$2=42,$P$2=96,$P$2=97),$P35,0)</f>
        <v>0</v>
      </c>
      <c r="J35" s="166">
        <f>+IF(OR($P$2=98,$P$2=42,$P$2=96,$P$2=97),$Q35,0)</f>
        <v>0</v>
      </c>
      <c r="K35" s="109"/>
      <c r="L35" s="166">
        <f>+IF($P$2=33,$Q35,0)</f>
        <v>0</v>
      </c>
      <c r="M35" s="109"/>
      <c r="N35" s="167">
        <f t="shared" ref="N35:N40" si="6">+ROUND(+G35+J35+L35,0)</f>
        <v>-260259</v>
      </c>
      <c r="O35" s="111"/>
      <c r="P35" s="165">
        <f>+ROUND(+[1]OTCHET!E121+[1]OTCHET!E119,0)</f>
        <v>0</v>
      </c>
      <c r="Q35" s="166">
        <f>+ROUND(+[1]OTCHET!F121+[1]OTCHET!F119,0)</f>
        <v>-260259</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-119</v>
      </c>
      <c r="H37" s="17"/>
      <c r="I37" s="223">
        <f>+IF(OR($P$2=98,$P$2=42,$P$2=96,$P$2=97),$P37,0)</f>
        <v>0</v>
      </c>
      <c r="J37" s="224">
        <f>+IF(OR($P$2=98,$P$2=42,$P$2=96,$P$2=97),$Q37,0)</f>
        <v>0</v>
      </c>
      <c r="K37" s="109"/>
      <c r="L37" s="224">
        <f>+IF($P$2=33,$Q37,0)</f>
        <v>0</v>
      </c>
      <c r="M37" s="109"/>
      <c r="N37" s="225">
        <f t="shared" si="6"/>
        <v>-119</v>
      </c>
      <c r="O37" s="111"/>
      <c r="P37" s="223">
        <f>+ROUND([1]OTCHET!E123,0)</f>
        <v>0</v>
      </c>
      <c r="Q37" s="224">
        <f>+ROUND([1]OTCHET!F123,0)</f>
        <v>-119</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6115</v>
      </c>
      <c r="G40" s="166">
        <f>+IF($P$2=0,$Q40,0)</f>
        <v>0</v>
      </c>
      <c r="H40" s="17"/>
      <c r="I40" s="165">
        <f>+IF(OR($P$2=98,$P$2=42,$P$2=96,$P$2=97),$P40,0)</f>
        <v>0</v>
      </c>
      <c r="J40" s="166">
        <f>+IF(OR($P$2=98,$P$2=42,$P$2=96,$P$2=97),$Q40,0)</f>
        <v>0</v>
      </c>
      <c r="K40" s="109"/>
      <c r="L40" s="166">
        <f>+IF($P$2=33,$Q40,0)</f>
        <v>0</v>
      </c>
      <c r="M40" s="109"/>
      <c r="N40" s="167">
        <f t="shared" si="6"/>
        <v>0</v>
      </c>
      <c r="O40" s="111"/>
      <c r="P40" s="165">
        <f>+ROUND([1]OTCHET!E117+[1]OTCHET!E118,0)</f>
        <v>6115</v>
      </c>
      <c r="Q40" s="166">
        <f>+ROUND([1]OTCHET!F117+[1]OTCHET!F118,0)</f>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0</v>
      </c>
      <c r="K42" s="109"/>
      <c r="L42" s="122">
        <f>+IF($P$2=33,$Q42,0)</f>
        <v>0</v>
      </c>
      <c r="M42" s="109"/>
      <c r="N42" s="123">
        <f>+ROUND(+G42+J42+L42,0)</f>
        <v>0</v>
      </c>
      <c r="O42" s="111"/>
      <c r="P42" s="121">
        <f>+ROUND([1]OTCHET!E143+[1]OTCHET!E144+[1]OTCHET!E161+[1]OTCHET!E162,0)</f>
        <v>0</v>
      </c>
      <c r="Q42" s="122">
        <f>+ROUND([1]OTCHET!F143+[1]OTCHET!F144+[1]OTCHET!F161+[1]OTCHET!F162,0)</f>
        <v>0</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8777</v>
      </c>
      <c r="H45" s="17"/>
      <c r="I45" s="132">
        <f>+IF(OR($P$2=98,$P$2=42,$P$2=96,$P$2=97),$P45,0)</f>
        <v>0</v>
      </c>
      <c r="J45" s="133">
        <f>+IF(OR($P$2=98,$P$2=42,$P$2=96,$P$2=97),$Q45,0)</f>
        <v>0</v>
      </c>
      <c r="K45" s="109"/>
      <c r="L45" s="133">
        <f>+IF($P$2=33,$Q45,0)</f>
        <v>0</v>
      </c>
      <c r="M45" s="109"/>
      <c r="N45" s="158">
        <f>+ROUND(+G45+J45+L45,0)</f>
        <v>8777</v>
      </c>
      <c r="O45" s="111"/>
      <c r="P45" s="132">
        <f>+ROUND([1]OTCHET!E139,0)</f>
        <v>0</v>
      </c>
      <c r="Q45" s="133">
        <f>+ROUND([1]OTCHET!F139,0)</f>
        <v>8777</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8777</v>
      </c>
      <c r="H46" s="17"/>
      <c r="I46" s="165">
        <f>+ROUND(+SUM(I42:I45),0)</f>
        <v>0</v>
      </c>
      <c r="J46" s="166">
        <f>+ROUND(+SUM(J42:J45),0)</f>
        <v>0</v>
      </c>
      <c r="K46" s="109"/>
      <c r="L46" s="166">
        <f>+ROUND(+SUM(L42:L45),0)</f>
        <v>0</v>
      </c>
      <c r="M46" s="109"/>
      <c r="N46" s="167">
        <f>+ROUND(+SUM(N42:N45),0)</f>
        <v>8777</v>
      </c>
      <c r="O46" s="111"/>
      <c r="P46" s="165">
        <f>+ROUND(+SUM(P42:P45),0)</f>
        <v>0</v>
      </c>
      <c r="Q46" s="166">
        <f>+ROUND(+SUM(Q42:Q45),0)</f>
        <v>8777</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3240801900</v>
      </c>
      <c r="G48" s="252">
        <f>+ROUND(G23+G28+G35+G40+G46,0)</f>
        <v>1642556300</v>
      </c>
      <c r="H48" s="17"/>
      <c r="I48" s="251">
        <f>+ROUND(I23+I28+I35+I40+I46,0)</f>
        <v>0</v>
      </c>
      <c r="J48" s="252">
        <f>+ROUND(J23+J28+J35+J40+J46,0)</f>
        <v>0</v>
      </c>
      <c r="K48" s="109"/>
      <c r="L48" s="252">
        <f>+ROUND(L23+L28+L35+L40+L46,0)</f>
        <v>0</v>
      </c>
      <c r="M48" s="109"/>
      <c r="N48" s="253">
        <f>+ROUND(N23+N28+N35+N40+N46,0)</f>
        <v>1642556300</v>
      </c>
      <c r="O48" s="254"/>
      <c r="P48" s="251">
        <f>+ROUND(P23+P28+P35+P40+P46,0)</f>
        <v>3240801900</v>
      </c>
      <c r="Q48" s="252">
        <f>+ROUND(Q23+Q28+Q35+Q40+Q46,0)</f>
        <v>1642556300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13542844</v>
      </c>
      <c r="G51" s="116">
        <f>+IF($P$2=0,$Q51,0)</f>
        <v>9707779</v>
      </c>
      <c r="H51" s="17"/>
      <c r="I51" s="115">
        <f>+IF(OR($P$2=98,$P$2=42,$P$2=96,$P$2=97),$P51,0)</f>
        <v>0</v>
      </c>
      <c r="J51" s="116">
        <f>+IF(OR($P$2=98,$P$2=42,$P$2=96,$P$2=97),$Q51,0)</f>
        <v>0</v>
      </c>
      <c r="K51" s="109"/>
      <c r="L51" s="116">
        <f>+IF($P$2=33,$Q51,0)</f>
        <v>0</v>
      </c>
      <c r="M51" s="109"/>
      <c r="N51" s="175">
        <f>+ROUND(+G51+J51+L51,0)</f>
        <v>9707779</v>
      </c>
      <c r="O51" s="111"/>
      <c r="P51" s="115">
        <f>+ROUND([1]OTCHET!E205-SUM([1]OTCHET!E217:E219)+[1]OTCHET!E271+IF(+OR([1]OTCHET!$F$12="5500",[1]OTCHET!$F$12="5600"),0,+[1]OTCHET!E297),0)</f>
        <v>13542844</v>
      </c>
      <c r="Q51" s="116">
        <f>+ROUND([1]OTCHET!F205-SUM([1]OTCHET!F217:F219)+[1]OTCHET!F271+IF(+OR([1]OTCHET!$F$12="5500",[1]OTCHET!$F$12="5600"),0,+[1]OTCHET!F297),0)</f>
        <v>9707779</v>
      </c>
      <c r="R51" s="52"/>
      <c r="S51" s="126" t="s">
        <v>94</v>
      </c>
      <c r="T51" s="127"/>
      <c r="U51" s="128"/>
      <c r="V51" s="90"/>
      <c r="W51" s="12"/>
      <c r="X51" s="12"/>
      <c r="Y51" s="12"/>
      <c r="Z51" s="12"/>
    </row>
    <row r="52" spans="1:26" s="13" customFormat="1" ht="15.75">
      <c r="A52" s="103"/>
      <c r="B52" s="149" t="s">
        <v>95</v>
      </c>
      <c r="C52" s="150"/>
      <c r="D52" s="151"/>
      <c r="E52" s="17"/>
      <c r="F52" s="132">
        <f>+IF($P$2=0,$P52,0)</f>
        <v>81308</v>
      </c>
      <c r="G52" s="133">
        <f>+IF($P$2=0,$Q52,0)</f>
        <v>18109</v>
      </c>
      <c r="H52" s="17"/>
      <c r="I52" s="132">
        <f>+IF(OR($P$2=98,$P$2=42,$P$2=96,$P$2=97),$P52,0)</f>
        <v>0</v>
      </c>
      <c r="J52" s="133">
        <f>+IF(OR($P$2=98,$P$2=42,$P$2=96,$P$2=97),$Q52,0)</f>
        <v>0</v>
      </c>
      <c r="K52" s="109"/>
      <c r="L52" s="133">
        <f>+IF($P$2=33,$Q52,0)</f>
        <v>0</v>
      </c>
      <c r="M52" s="109"/>
      <c r="N52" s="158">
        <f>+ROUND(+G52+J52+L52,0)</f>
        <v>18109</v>
      </c>
      <c r="O52" s="111"/>
      <c r="P52" s="132">
        <f>+ROUND(+SUM([1]OTCHET!E217:E219),0)</f>
        <v>81308</v>
      </c>
      <c r="Q52" s="133">
        <f>+ROUND(+SUM([1]OTCHET!F217:F219),0)</f>
        <v>18109</v>
      </c>
      <c r="R52" s="52"/>
      <c r="S52" s="152" t="s">
        <v>96</v>
      </c>
      <c r="T52" s="153"/>
      <c r="U52" s="154"/>
      <c r="V52" s="90"/>
      <c r="W52" s="12"/>
      <c r="X52" s="12"/>
      <c r="Y52" s="12"/>
      <c r="Z52" s="12"/>
    </row>
    <row r="53" spans="1:26" s="13" customFormat="1" ht="15.75">
      <c r="A53" s="103"/>
      <c r="B53" s="149" t="s">
        <v>97</v>
      </c>
      <c r="C53" s="150"/>
      <c r="D53" s="151"/>
      <c r="E53" s="17"/>
      <c r="F53" s="132">
        <f>+IF($P$2=0,$P53,0)</f>
        <v>837542</v>
      </c>
      <c r="G53" s="133">
        <f>+IF($P$2=0,$Q53,0)</f>
        <v>492837</v>
      </c>
      <c r="H53" s="17"/>
      <c r="I53" s="132">
        <f>+IF(OR($P$2=98,$P$2=42,$P$2=96,$P$2=97),$P53,0)</f>
        <v>0</v>
      </c>
      <c r="J53" s="133">
        <f>+IF(OR($P$2=98,$P$2=42,$P$2=96,$P$2=97),$Q53,0)</f>
        <v>0</v>
      </c>
      <c r="K53" s="109"/>
      <c r="L53" s="133">
        <f>+IF($P$2=33,$Q53,0)</f>
        <v>0</v>
      </c>
      <c r="M53" s="109"/>
      <c r="N53" s="158">
        <f>+ROUND(+G53+J53+L53,0)</f>
        <v>492837</v>
      </c>
      <c r="O53" s="111"/>
      <c r="P53" s="132">
        <f>+ROUND([1]OTCHET!E223,0)</f>
        <v>837542</v>
      </c>
      <c r="Q53" s="133">
        <f>+ROUND([1]OTCHET!F223,0)</f>
        <v>492837</v>
      </c>
      <c r="R53" s="52"/>
      <c r="S53" s="152" t="s">
        <v>98</v>
      </c>
      <c r="T53" s="153"/>
      <c r="U53" s="154"/>
      <c r="V53" s="90"/>
      <c r="W53" s="12"/>
      <c r="X53" s="12"/>
      <c r="Y53" s="12"/>
      <c r="Z53" s="12"/>
    </row>
    <row r="54" spans="1:26" s="13" customFormat="1" ht="15.75">
      <c r="A54" s="103"/>
      <c r="B54" s="149" t="s">
        <v>99</v>
      </c>
      <c r="C54" s="150"/>
      <c r="D54" s="151"/>
      <c r="E54" s="17"/>
      <c r="F54" s="132">
        <f>+IF($P$2=0,$P54,0)</f>
        <v>44093464</v>
      </c>
      <c r="G54" s="133">
        <f>+IF($P$2=0,$Q54,0)</f>
        <v>21366861</v>
      </c>
      <c r="H54" s="17"/>
      <c r="I54" s="132">
        <f>+IF(OR($P$2=98,$P$2=42,$P$2=96,$P$2=97),$P54,0)</f>
        <v>0</v>
      </c>
      <c r="J54" s="133">
        <f>+IF(OR($P$2=98,$P$2=42,$P$2=96,$P$2=97),$Q54,0)</f>
        <v>0</v>
      </c>
      <c r="K54" s="109"/>
      <c r="L54" s="133">
        <f>+IF($P$2=33,$Q54,0)</f>
        <v>0</v>
      </c>
      <c r="M54" s="109"/>
      <c r="N54" s="158">
        <f>+ROUND(+G54+J54+L54,0)</f>
        <v>21366861</v>
      </c>
      <c r="O54" s="111"/>
      <c r="P54" s="132">
        <f>+ROUND([1]OTCHET!E187+[1]OTCHET!E190,0)</f>
        <v>44093464</v>
      </c>
      <c r="Q54" s="133">
        <f>+ROUND([1]OTCHET!F187+[1]OTCHET!F190,0)</f>
        <v>21366861</v>
      </c>
      <c r="R54" s="52"/>
      <c r="S54" s="152" t="s">
        <v>100</v>
      </c>
      <c r="T54" s="153"/>
      <c r="U54" s="154"/>
      <c r="V54" s="90"/>
      <c r="W54" s="12"/>
      <c r="X54" s="12"/>
      <c r="Y54" s="12"/>
      <c r="Z54" s="12"/>
    </row>
    <row r="55" spans="1:26" s="13" customFormat="1" ht="15.75">
      <c r="A55" s="103"/>
      <c r="B55" s="155" t="s">
        <v>101</v>
      </c>
      <c r="C55" s="156"/>
      <c r="D55" s="157"/>
      <c r="E55" s="17"/>
      <c r="F55" s="132">
        <f>+IF($P$2=0,$P55,0)</f>
        <v>11944121</v>
      </c>
      <c r="G55" s="133">
        <f>+IF($P$2=0,$Q55,0)</f>
        <v>5458925</v>
      </c>
      <c r="H55" s="17"/>
      <c r="I55" s="132">
        <f>+IF(OR($P$2=98,$P$2=42,$P$2=96,$P$2=97),$P55,0)</f>
        <v>0</v>
      </c>
      <c r="J55" s="133">
        <f>+IF(OR($P$2=98,$P$2=42,$P$2=96,$P$2=97),$Q55,0)</f>
        <v>0</v>
      </c>
      <c r="K55" s="109"/>
      <c r="L55" s="133">
        <f>+IF($P$2=33,$Q55,0)</f>
        <v>0</v>
      </c>
      <c r="M55" s="109"/>
      <c r="N55" s="158">
        <f>+ROUND(+G55+J55+L55,0)</f>
        <v>5458925</v>
      </c>
      <c r="O55" s="111"/>
      <c r="P55" s="132">
        <f>+ROUND([1]OTCHET!E196+[1]OTCHET!E204,0)</f>
        <v>11944121</v>
      </c>
      <c r="Q55" s="133">
        <f>+ROUND([1]OTCHET!F196+[1]OTCHET!F204,0)</f>
        <v>5458925</v>
      </c>
      <c r="R55" s="52"/>
      <c r="S55" s="159" t="s">
        <v>102</v>
      </c>
      <c r="T55" s="160"/>
      <c r="U55" s="161"/>
      <c r="V55" s="90"/>
      <c r="W55" s="12"/>
      <c r="X55" s="12"/>
      <c r="Y55" s="12"/>
      <c r="Z55" s="12"/>
    </row>
    <row r="56" spans="1:26" s="13" customFormat="1" ht="15.75">
      <c r="A56" s="103"/>
      <c r="B56" s="259" t="s">
        <v>103</v>
      </c>
      <c r="C56" s="260"/>
      <c r="D56" s="261"/>
      <c r="E56" s="17"/>
      <c r="F56" s="262">
        <f>+ROUND(+SUM(F51:F55),0)</f>
        <v>70499279</v>
      </c>
      <c r="G56" s="263">
        <f>+ROUND(+SUM(G51:G55),0)</f>
        <v>37044511</v>
      </c>
      <c r="H56" s="17"/>
      <c r="I56" s="262">
        <f>+ROUND(+SUM(I51:I55),0)</f>
        <v>0</v>
      </c>
      <c r="J56" s="263">
        <f>+ROUND(+SUM(J51:J55),0)</f>
        <v>0</v>
      </c>
      <c r="K56" s="109"/>
      <c r="L56" s="263">
        <f>+ROUND(+SUM(L51:L55),0)</f>
        <v>0</v>
      </c>
      <c r="M56" s="109"/>
      <c r="N56" s="264">
        <f>+ROUND(+SUM(N51:N55),0)</f>
        <v>37044511</v>
      </c>
      <c r="O56" s="111"/>
      <c r="P56" s="262">
        <f>+ROUND(+SUM(P51:P55),0)</f>
        <v>70499279</v>
      </c>
      <c r="Q56" s="263">
        <f>+ROUND(+SUM(Q51:Q55),0)</f>
        <v>37044511</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3518000</v>
      </c>
      <c r="G59" s="133">
        <f>+IF($P$2=0,$Q59,0)</f>
        <v>633800</v>
      </c>
      <c r="H59" s="17"/>
      <c r="I59" s="132">
        <f>+IF(OR($P$2=98,$P$2=42,$P$2=96,$P$2=97),$P59,0)</f>
        <v>0</v>
      </c>
      <c r="J59" s="133">
        <f>+IF(OR($P$2=98,$P$2=42,$P$2=96,$P$2=97),$Q59,0)</f>
        <v>0</v>
      </c>
      <c r="K59" s="109"/>
      <c r="L59" s="133">
        <f>+IF($P$2=33,$Q59,0)</f>
        <v>0</v>
      </c>
      <c r="M59" s="109"/>
      <c r="N59" s="158">
        <f>+ROUND(+G59+J59+L59,0)</f>
        <v>633800</v>
      </c>
      <c r="O59" s="111"/>
      <c r="P59" s="132">
        <f>+ROUND(+[1]OTCHET!E275+[1]OTCHET!E276,0)</f>
        <v>3518000</v>
      </c>
      <c r="Q59" s="133">
        <f>+ROUND(+[1]OTCHET!F275+[1]OTCHET!F276,0)</f>
        <v>633800</v>
      </c>
      <c r="R59" s="52"/>
      <c r="S59" s="152" t="s">
        <v>109</v>
      </c>
      <c r="T59" s="153"/>
      <c r="U59" s="154"/>
      <c r="V59" s="90"/>
      <c r="W59" s="12"/>
      <c r="X59" s="12"/>
      <c r="Y59" s="12"/>
      <c r="Z59" s="12"/>
    </row>
    <row r="60" spans="1:26" s="13" customFormat="1" ht="15.75">
      <c r="A60" s="103"/>
      <c r="B60" s="149" t="s">
        <v>110</v>
      </c>
      <c r="C60" s="150"/>
      <c r="D60" s="151"/>
      <c r="E60" s="17"/>
      <c r="F60" s="132">
        <f>+IF($P$2=0,$P60,0)</f>
        <v>1482000</v>
      </c>
      <c r="G60" s="133">
        <f>+IF($P$2=0,$Q60,0)</f>
        <v>0</v>
      </c>
      <c r="H60" s="17"/>
      <c r="I60" s="132">
        <f>+IF(OR($P$2=98,$P$2=42,$P$2=96,$P$2=97),$P60,0)</f>
        <v>0</v>
      </c>
      <c r="J60" s="133">
        <f>+IF(OR($P$2=98,$P$2=42,$P$2=96,$P$2=97),$Q60,0)</f>
        <v>0</v>
      </c>
      <c r="K60" s="109"/>
      <c r="L60" s="133">
        <f>+IF($P$2=33,$Q60,0)</f>
        <v>0</v>
      </c>
      <c r="M60" s="109"/>
      <c r="N60" s="158">
        <f>+ROUND(+G60+J60+L60,0)</f>
        <v>0</v>
      </c>
      <c r="O60" s="111"/>
      <c r="P60" s="132">
        <f>+ROUND([1]OTCHET!E284,0)</f>
        <v>1482000</v>
      </c>
      <c r="Q60" s="133">
        <f>+ROUND([1]OTCHET!F284,0)</f>
        <v>0</v>
      </c>
      <c r="R60" s="52"/>
      <c r="S60" s="152" t="s">
        <v>111</v>
      </c>
      <c r="T60" s="153"/>
      <c r="U60" s="154"/>
      <c r="V60" s="90"/>
      <c r="W60" s="12"/>
      <c r="X60" s="12"/>
      <c r="Y60" s="12"/>
      <c r="Z60" s="12"/>
    </row>
    <row r="61" spans="1:26" s="13" customFormat="1" ht="15.75">
      <c r="A61" s="103"/>
      <c r="B61" s="155" t="s">
        <v>112</v>
      </c>
      <c r="C61" s="156"/>
      <c r="D61" s="157"/>
      <c r="E61" s="17"/>
      <c r="F61" s="265">
        <f>+IF($P$2=0,$P61,0)</f>
        <v>0</v>
      </c>
      <c r="G61" s="266">
        <f>+IF($P$2=0,$Q61,0)</f>
        <v>0</v>
      </c>
      <c r="H61" s="17"/>
      <c r="I61" s="265">
        <f>+IF(OR($P$2=98,$P$2=42,$P$2=96,$P$2=97),$P61,0)</f>
        <v>0</v>
      </c>
      <c r="J61" s="266">
        <f>+IF(OR($P$2=98,$P$2=42,$P$2=96,$P$2=97),$Q61,0)</f>
        <v>0</v>
      </c>
      <c r="K61" s="109"/>
      <c r="L61" s="266">
        <f>+IF($P$2=33,$Q61,0)</f>
        <v>0</v>
      </c>
      <c r="M61" s="109"/>
      <c r="N61" s="267">
        <f>+ROUND(+G61+J61+L61,0)</f>
        <v>0</v>
      </c>
      <c r="O61" s="111"/>
      <c r="P61" s="265">
        <f>+ROUND([1]OTCHET!E293,0)</f>
        <v>0</v>
      </c>
      <c r="Q61" s="266">
        <f>+ROUND([1]OTCHET!F293,0)</f>
        <v>0</v>
      </c>
      <c r="R61" s="52"/>
      <c r="S61" s="159" t="s">
        <v>113</v>
      </c>
      <c r="T61" s="160"/>
      <c r="U61" s="161"/>
      <c r="V61" s="90"/>
      <c r="W61" s="12"/>
      <c r="X61" s="12"/>
      <c r="Y61" s="12"/>
      <c r="Z61" s="12"/>
    </row>
    <row r="62" spans="1:26" s="13" customFormat="1" ht="15.75">
      <c r="A62" s="103"/>
      <c r="B62" s="138" t="s">
        <v>114</v>
      </c>
      <c r="C62" s="268"/>
      <c r="D62" s="269"/>
      <c r="E62" s="17"/>
      <c r="F62" s="270">
        <f>+IF($P$2=0,$P62,0)</f>
        <v>0</v>
      </c>
      <c r="G62" s="271">
        <f>+IF($P$2=0,$Q62,0)</f>
        <v>0</v>
      </c>
      <c r="H62" s="17"/>
      <c r="I62" s="270">
        <f>+IF(OR($P$2=98,$P$2=42,$P$2=96,$P$2=97),$P62,0)</f>
        <v>0</v>
      </c>
      <c r="J62" s="271">
        <f>+IF(OR($P$2=98,$P$2=42,$P$2=96,$P$2=97),$Q62,0)</f>
        <v>0</v>
      </c>
      <c r="K62" s="109"/>
      <c r="L62" s="271">
        <f>+IF($P$2=33,$Q62,0)</f>
        <v>0</v>
      </c>
      <c r="M62" s="109"/>
      <c r="N62" s="272">
        <f>+ROUND(+G62+J62+L62,0)</f>
        <v>0</v>
      </c>
      <c r="O62" s="111"/>
      <c r="P62" s="270">
        <f>+ROUND([1]OTCHET!E296,0)</f>
        <v>0</v>
      </c>
      <c r="Q62" s="271">
        <f>+ROUND([1]OTCHET!F296,0)</f>
        <v>0</v>
      </c>
      <c r="R62" s="52"/>
      <c r="S62" s="273" t="s">
        <v>115</v>
      </c>
      <c r="T62" s="274"/>
      <c r="U62" s="275"/>
      <c r="V62" s="90"/>
      <c r="W62" s="12"/>
      <c r="X62" s="12"/>
      <c r="Y62" s="12"/>
      <c r="Z62" s="12"/>
    </row>
    <row r="63" spans="1:26" s="13" customFormat="1" ht="15.75">
      <c r="A63" s="103"/>
      <c r="B63" s="259" t="s">
        <v>116</v>
      </c>
      <c r="C63" s="260"/>
      <c r="D63" s="261"/>
      <c r="E63" s="17"/>
      <c r="F63" s="262">
        <f>+ROUND(+SUM(F58:F61),0)</f>
        <v>5000000</v>
      </c>
      <c r="G63" s="263">
        <f>+ROUND(+SUM(G58:G61),0)</f>
        <v>633800</v>
      </c>
      <c r="H63" s="17"/>
      <c r="I63" s="262">
        <f>+ROUND(+SUM(I58:I61),0)</f>
        <v>0</v>
      </c>
      <c r="J63" s="263">
        <f>+ROUND(+SUM(J58:J61),0)</f>
        <v>0</v>
      </c>
      <c r="K63" s="109"/>
      <c r="L63" s="263">
        <f>+ROUND(+SUM(L58:L61),0)</f>
        <v>0</v>
      </c>
      <c r="M63" s="109"/>
      <c r="N63" s="264">
        <f>+ROUND(+SUM(N58:N61),0)</f>
        <v>633800</v>
      </c>
      <c r="O63" s="111"/>
      <c r="P63" s="262">
        <f>+ROUND(+SUM(P58:P61),0)</f>
        <v>5000000</v>
      </c>
      <c r="Q63" s="263">
        <f>+ROUND(+SUM(Q58:Q61),0)</f>
        <v>633800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6155106</v>
      </c>
      <c r="G66" s="133">
        <f>+IF($P$2=0,$Q66,0)</f>
        <v>5813340</v>
      </c>
      <c r="H66" s="17"/>
      <c r="I66" s="132">
        <f>+IF(OR($P$2=98,$P$2=42,$P$2=96,$P$2=97),$P66,0)</f>
        <v>0</v>
      </c>
      <c r="J66" s="133">
        <f>+IF(OR($P$2=98,$P$2=42,$P$2=96,$P$2=97),$Q66,0)</f>
        <v>0</v>
      </c>
      <c r="K66" s="109"/>
      <c r="L66" s="133">
        <f>+IF($P$2=33,$Q66,0)</f>
        <v>0</v>
      </c>
      <c r="M66" s="109"/>
      <c r="N66" s="158">
        <f>+ROUND(+G66+J66+L66,0)</f>
        <v>5813340</v>
      </c>
      <c r="O66" s="111"/>
      <c r="P66" s="132">
        <f>+ROUND([1]OTCHET!E240,0)</f>
        <v>6155106</v>
      </c>
      <c r="Q66" s="133">
        <f>+ROUND([1]OTCHET!F240,0)</f>
        <v>5813340</v>
      </c>
      <c r="R66" s="52"/>
      <c r="S66" s="152" t="s">
        <v>122</v>
      </c>
      <c r="T66" s="153"/>
      <c r="U66" s="154"/>
      <c r="V66" s="90"/>
      <c r="W66" s="12"/>
      <c r="X66" s="12"/>
      <c r="Y66" s="12"/>
      <c r="Z66" s="12"/>
    </row>
    <row r="67" spans="1:26" s="13" customFormat="1" ht="15.75">
      <c r="A67" s="103"/>
      <c r="B67" s="259" t="s">
        <v>123</v>
      </c>
      <c r="C67" s="260"/>
      <c r="D67" s="261"/>
      <c r="E67" s="17"/>
      <c r="F67" s="262">
        <f>+ROUND(+SUM(F65:F66),0)</f>
        <v>6155106</v>
      </c>
      <c r="G67" s="263">
        <f>+ROUND(+SUM(G65:G66),0)</f>
        <v>5813340</v>
      </c>
      <c r="H67" s="17"/>
      <c r="I67" s="262">
        <f>+ROUND(+SUM(I65:I66),0)</f>
        <v>0</v>
      </c>
      <c r="J67" s="263">
        <f>+ROUND(+SUM(J65:J66),0)</f>
        <v>0</v>
      </c>
      <c r="K67" s="109"/>
      <c r="L67" s="263">
        <f>+ROUND(+SUM(L65:L66),0)</f>
        <v>0</v>
      </c>
      <c r="M67" s="109"/>
      <c r="N67" s="264">
        <f>+ROUND(+SUM(N65:N66),0)</f>
        <v>5813340</v>
      </c>
      <c r="O67" s="111"/>
      <c r="P67" s="262">
        <f>+ROUND(+SUM(P65:P66),0)</f>
        <v>6155106</v>
      </c>
      <c r="Q67" s="263">
        <f>+ROUND(+SUM(Q65:Q66),0)</f>
        <v>5813340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5398561230</v>
      </c>
      <c r="G69" s="116">
        <f>+IF($P$2=0,$Q69,0)</f>
        <v>2429888933</v>
      </c>
      <c r="H69" s="17"/>
      <c r="I69" s="115">
        <f>+IF(OR($P$2=98,$P$2=42,$P$2=96,$P$2=97),$P69,0)</f>
        <v>0</v>
      </c>
      <c r="J69" s="116">
        <f>+IF(OR($P$2=98,$P$2=42,$P$2=96,$P$2=97),$Q69,0)</f>
        <v>0</v>
      </c>
      <c r="K69" s="109"/>
      <c r="L69" s="116">
        <f>+IF($P$2=33,$Q69,0)</f>
        <v>0</v>
      </c>
      <c r="M69" s="109"/>
      <c r="N69" s="175">
        <f>+ROUND(+G69+J69+L69,0)</f>
        <v>2429888933</v>
      </c>
      <c r="O69" s="111"/>
      <c r="P69" s="115">
        <f>+ROUND(+SUM([1]OTCHET!E255:E258)+IF(+OR([1]OTCHET!$F$12="5500",[1]OTCHET!$F$12="5600"),+[1]OTCHET!E297,0),0)</f>
        <v>5398561230</v>
      </c>
      <c r="Q69" s="116">
        <f>+ROUND(+SUM([1]OTCHET!F255:F258)+IF(+OR([1]OTCHET!$F$12="5500",[1]OTCHET!$F$12="5600"),+[1]OTCHET!F297,0),0)</f>
        <v>2429888933</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259" t="s">
        <v>130</v>
      </c>
      <c r="C71" s="260"/>
      <c r="D71" s="261"/>
      <c r="E71" s="17"/>
      <c r="F71" s="262">
        <f>+ROUND(+SUM(F69:F70),0)</f>
        <v>5398561230</v>
      </c>
      <c r="G71" s="263">
        <f>+ROUND(+SUM(G69:G70),0)</f>
        <v>2429888933</v>
      </c>
      <c r="H71" s="17"/>
      <c r="I71" s="262">
        <f>+ROUND(+SUM(I69:I70),0)</f>
        <v>0</v>
      </c>
      <c r="J71" s="263">
        <f>+ROUND(+SUM(J69:J70),0)</f>
        <v>0</v>
      </c>
      <c r="K71" s="109"/>
      <c r="L71" s="263">
        <f>+ROUND(+SUM(L69:L70),0)</f>
        <v>0</v>
      </c>
      <c r="M71" s="109"/>
      <c r="N71" s="264">
        <f>+ROUND(+SUM(N69:N70),0)</f>
        <v>2429888933</v>
      </c>
      <c r="O71" s="111"/>
      <c r="P71" s="262">
        <f>+ROUND(+SUM(P69:P70),0)</f>
        <v>5398561230</v>
      </c>
      <c r="Q71" s="263">
        <f>+ROUND(+SUM(Q69:Q70),0)</f>
        <v>2429888933</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0</v>
      </c>
      <c r="G73" s="116">
        <f>+IF($P$2=0,$Q73,0)</f>
        <v>136163294</v>
      </c>
      <c r="H73" s="17"/>
      <c r="I73" s="115">
        <f>+IF(OR($P$2=98,$P$2=42,$P$2=96,$P$2=97),$P73,0)</f>
        <v>0</v>
      </c>
      <c r="J73" s="116">
        <f>+IF(OR($P$2=98,$P$2=42,$P$2=96,$P$2=97),$Q73,0)</f>
        <v>0</v>
      </c>
      <c r="K73" s="109"/>
      <c r="L73" s="116">
        <f>+IF($P$2=33,$Q73,0)</f>
        <v>0</v>
      </c>
      <c r="M73" s="109"/>
      <c r="N73" s="175">
        <f>+ROUND(+G73+J73+L73,0)</f>
        <v>136163294</v>
      </c>
      <c r="O73" s="111"/>
      <c r="P73" s="115">
        <f>+ROUND(+[1]OTCHET!E249+[1]OTCHET!E265+[1]OTCHET!E269+[1]OTCHET!E270+[1]OTCHET!E273,0)</f>
        <v>0</v>
      </c>
      <c r="Q73" s="116">
        <f>+ROUND(+[1]OTCHET!F249+[1]OTCHET!F265+[1]OTCHET!F269+[1]OTCHET!F270+[1]OTCHET!F273,0)</f>
        <v>136163294</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259" t="s">
        <v>137</v>
      </c>
      <c r="C75" s="260"/>
      <c r="D75" s="261"/>
      <c r="E75" s="17"/>
      <c r="F75" s="262">
        <f>+ROUND(+SUM(F73:F74),0)</f>
        <v>0</v>
      </c>
      <c r="G75" s="263">
        <f>+ROUND(+SUM(G73:G74),0)</f>
        <v>136163294</v>
      </c>
      <c r="H75" s="17"/>
      <c r="I75" s="262">
        <f>+ROUND(+SUM(I73:I74),0)</f>
        <v>0</v>
      </c>
      <c r="J75" s="263">
        <f>+ROUND(+SUM(J73:J74),0)</f>
        <v>0</v>
      </c>
      <c r="K75" s="109"/>
      <c r="L75" s="263">
        <f>+ROUND(+SUM(L73:L74),0)</f>
        <v>0</v>
      </c>
      <c r="M75" s="109"/>
      <c r="N75" s="264">
        <f>+ROUND(+SUM(N73:N74),0)</f>
        <v>136163294</v>
      </c>
      <c r="O75" s="111"/>
      <c r="P75" s="262">
        <f>+ROUND(+SUM(P73:P74),0)</f>
        <v>0</v>
      </c>
      <c r="Q75" s="263">
        <f>+ROUND(+SUM(Q73:Q74),0)</f>
        <v>136163294</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f>+ROUND(F56+F63+F67+F71+F75,0)</f>
        <v>5480215615</v>
      </c>
      <c r="G77" s="286">
        <f>+ROUND(G56+G63+G67+G71+G75,0)</f>
        <v>2609543878</v>
      </c>
      <c r="H77" s="17"/>
      <c r="I77" s="285">
        <f>+ROUND(I56+I63+I67+I71+I75,0)</f>
        <v>0</v>
      </c>
      <c r="J77" s="287">
        <f>+ROUND(J56+J63+J67+J71+J75,0)</f>
        <v>0</v>
      </c>
      <c r="K77" s="109"/>
      <c r="L77" s="287">
        <f>+ROUND(L56+L63+L67+L71+L75,0)</f>
        <v>0</v>
      </c>
      <c r="M77" s="109"/>
      <c r="N77" s="288">
        <f>+ROUND(N56+N63+N67+N71+N75,0)</f>
        <v>2609543878</v>
      </c>
      <c r="O77" s="111"/>
      <c r="P77" s="285">
        <f>+ROUND(P56+P63+P67+P71+P75,0)</f>
        <v>5480215615</v>
      </c>
      <c r="Q77" s="286">
        <f>+ROUND(Q56+Q63+Q67+Q71+Q75,0)</f>
        <v>2609543878</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2239413715</v>
      </c>
      <c r="G79" s="122">
        <f>+IF($P$2=0,$Q79,0)</f>
        <v>1131408523</v>
      </c>
      <c r="H79" s="17"/>
      <c r="I79" s="121">
        <f>+IF(OR($P$2=98,$P$2=42,$P$2=96,$P$2=97),$P79,0)</f>
        <v>0</v>
      </c>
      <c r="J79" s="122">
        <f>+IF(OR($P$2=98,$P$2=42,$P$2=96,$P$2=97),$Q79,0)</f>
        <v>0</v>
      </c>
      <c r="K79" s="109"/>
      <c r="L79" s="122">
        <f>+IF($P$2=33,$Q79,0)</f>
        <v>0</v>
      </c>
      <c r="M79" s="109"/>
      <c r="N79" s="123">
        <f>+ROUND(+G79+J79+L79,0)</f>
        <v>1131408523</v>
      </c>
      <c r="O79" s="111"/>
      <c r="P79" s="121">
        <f>+ROUND([1]OTCHET!E419,0)</f>
        <v>2239413715</v>
      </c>
      <c r="Q79" s="122">
        <f>+ROUND([1]OTCHET!F419,0)</f>
        <v>1131408523</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95" t="s">
        <v>146</v>
      </c>
      <c r="C81" s="296"/>
      <c r="D81" s="297"/>
      <c r="E81" s="17"/>
      <c r="F81" s="298">
        <f>+ROUND(F79+F80,0)</f>
        <v>2239413715</v>
      </c>
      <c r="G81" s="299">
        <f>+ROUND(G79+G80,0)</f>
        <v>1131408523</v>
      </c>
      <c r="H81" s="17"/>
      <c r="I81" s="298">
        <f>+ROUND(I79+I80,0)</f>
        <v>0</v>
      </c>
      <c r="J81" s="299">
        <f>+ROUND(J79+J80,0)</f>
        <v>0</v>
      </c>
      <c r="K81" s="109"/>
      <c r="L81" s="299">
        <f>+ROUND(L79+L80,0)</f>
        <v>0</v>
      </c>
      <c r="M81" s="109"/>
      <c r="N81" s="300">
        <f>+ROUND(N79+N80,0)</f>
        <v>1131408523</v>
      </c>
      <c r="O81" s="111"/>
      <c r="P81" s="298">
        <f>+ROUND(P79+P80,0)</f>
        <v>2239413715</v>
      </c>
      <c r="Q81" s="299">
        <f>+ROUND(Q79+Q80,0)</f>
        <v>1131408523</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f>+ROUND(F83,0)+ROUND(F84,0)</f>
        <v>0</v>
      </c>
      <c r="G82" s="308">
        <f>+ROUND(G83,0)+ROUND(G84,0)</f>
        <v>0</v>
      </c>
      <c r="H82" s="17"/>
      <c r="I82" s="307">
        <f>+ROUND(I83,0)+ROUND(I84,0)</f>
        <v>0</v>
      </c>
      <c r="J82" s="308">
        <f>+ROUND(J83,0)+ROUND(J84,0)</f>
        <v>0</v>
      </c>
      <c r="K82" s="17"/>
      <c r="L82" s="308">
        <f>+ROUND(L83,0)+ROUND(L84,0)</f>
        <v>0</v>
      </c>
      <c r="M82" s="17"/>
      <c r="N82" s="309">
        <f>+ROUND(N83,0)+ROUND(N84,0)</f>
        <v>0</v>
      </c>
      <c r="O82" s="310"/>
      <c r="P82" s="307">
        <f>+ROUND(P83,0)+ROUND(P84,0)</f>
        <v>0</v>
      </c>
      <c r="Q82" s="308">
        <f>+ROUND(Q83,0)+ROUND(Q84,0)</f>
        <v>0</v>
      </c>
      <c r="R82" s="52"/>
      <c r="S82" s="311"/>
      <c r="T82" s="312"/>
      <c r="U82" s="313"/>
      <c r="V82" s="90"/>
      <c r="W82" s="12"/>
      <c r="X82" s="12"/>
      <c r="Y82" s="12"/>
      <c r="Z82" s="12"/>
    </row>
    <row r="83" spans="1:26" s="13" customFormat="1" ht="19.5" thickTop="1">
      <c r="A83" s="103"/>
      <c r="B83" s="314" t="s">
        <v>148</v>
      </c>
      <c r="C83" s="315"/>
      <c r="D83" s="316"/>
      <c r="E83" s="17"/>
      <c r="F83" s="317">
        <f>+ROUND(F48,0)-ROUND(F77,0)+ROUND(F81,0)</f>
        <v>0</v>
      </c>
      <c r="G83" s="318">
        <f>+ROUND(G48,0)-ROUND(G77,0)+ROUND(G81,0)</f>
        <v>164420945</v>
      </c>
      <c r="H83" s="17"/>
      <c r="I83" s="317">
        <f>+ROUND(I48,0)-ROUND(I77,0)+ROUND(I81,0)</f>
        <v>0</v>
      </c>
      <c r="J83" s="318">
        <f>+ROUND(J48,0)-ROUND(J77,0)+ROUND(J81,0)</f>
        <v>0</v>
      </c>
      <c r="K83" s="109"/>
      <c r="L83" s="318">
        <f>+ROUND(L48,0)-ROUND(L77,0)+ROUND(L81,0)</f>
        <v>0</v>
      </c>
      <c r="M83" s="109"/>
      <c r="N83" s="319">
        <f>+ROUND(N48,0)-ROUND(N77,0)+ROUND(N81,0)</f>
        <v>164420945</v>
      </c>
      <c r="O83" s="320"/>
      <c r="P83" s="317">
        <f>+ROUND(P48,0)-ROUND(P77,0)+ROUND(P81,0)</f>
        <v>0</v>
      </c>
      <c r="Q83" s="318">
        <f>+ROUND(Q48,0)-ROUND(Q77,0)+ROUND(Q81,0)</f>
        <v>164420945</v>
      </c>
      <c r="R83" s="52"/>
      <c r="S83" s="314" t="s">
        <v>148</v>
      </c>
      <c r="T83" s="315"/>
      <c r="U83" s="316"/>
      <c r="V83" s="292"/>
      <c r="W83" s="293"/>
      <c r="X83" s="294"/>
      <c r="Y83" s="293"/>
      <c r="Z83" s="293"/>
    </row>
    <row r="84" spans="1:26" s="13" customFormat="1" ht="19.5" thickBot="1">
      <c r="A84" s="103"/>
      <c r="B84" s="321" t="s">
        <v>149</v>
      </c>
      <c r="C84" s="322"/>
      <c r="D84" s="323"/>
      <c r="E84" s="324"/>
      <c r="F84" s="325">
        <f>+ROUND(F101,0)+ROUND(F120,0)+ROUND(F127,0)-ROUND(F132,0)</f>
        <v>0</v>
      </c>
      <c r="G84" s="326">
        <f>+ROUND(G101,0)+ROUND(G120,0)+ROUND(G127,0)-ROUND(G132,0)</f>
        <v>-164420945</v>
      </c>
      <c r="H84" s="17"/>
      <c r="I84" s="325">
        <f>+ROUND(I101,0)+ROUND(I120,0)+ROUND(I127,0)-ROUND(I132,0)</f>
        <v>0</v>
      </c>
      <c r="J84" s="326">
        <f>+ROUND(J101,0)+ROUND(J120,0)+ROUND(J127,0)-ROUND(J132,0)</f>
        <v>0</v>
      </c>
      <c r="K84" s="109"/>
      <c r="L84" s="326">
        <f>+ROUND(L101,0)+ROUND(L120,0)+ROUND(L127,0)-ROUND(L132,0)</f>
        <v>0</v>
      </c>
      <c r="M84" s="109"/>
      <c r="N84" s="327">
        <f>+ROUND(N101,0)+ROUND(N120,0)+ROUND(N127,0)-ROUND(N132,0)</f>
        <v>-164420945</v>
      </c>
      <c r="O84" s="320"/>
      <c r="P84" s="325">
        <f>+ROUND(P101,0)+ROUND(P120,0)+ROUND(P127,0)-ROUND(P132,0)</f>
        <v>0</v>
      </c>
      <c r="Q84" s="326">
        <f>+ROUND(Q101,0)+ROUND(Q120,0)+ROUND(Q127,0)-ROUND(Q132,0)</f>
        <v>-164420945</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31" t="s">
        <v>165</v>
      </c>
      <c r="C94" s="332"/>
      <c r="D94" s="33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2411387</v>
      </c>
      <c r="H98" s="17"/>
      <c r="I98" s="132">
        <f>+IF(OR($P$2=98,$P$2=42,$P$2=96,$P$2=97),$P98,0)</f>
        <v>0</v>
      </c>
      <c r="J98" s="133">
        <f>+IF(OR($P$2=98,$P$2=42,$P$2=96,$P$2=97),$Q98,0)</f>
        <v>0</v>
      </c>
      <c r="K98" s="109"/>
      <c r="L98" s="133">
        <f>+IF($P$2=33,$Q98,0)</f>
        <v>0</v>
      </c>
      <c r="M98" s="109"/>
      <c r="N98" s="158">
        <f>+ROUND(+G98+J98+L98,0)</f>
        <v>2411387</v>
      </c>
      <c r="O98" s="111"/>
      <c r="P98" s="132">
        <f>+ROUND(+[1]OTCHET!E477+[1]OTCHET!E558+[1]OTCHET!E560,0)</f>
        <v>0</v>
      </c>
      <c r="Q98" s="133">
        <f>+ROUND(+[1]OTCHET!F477+[1]OTCHET!F558+[1]OTCHET!F560,0)</f>
        <v>2411387</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2411387</v>
      </c>
      <c r="H99" s="17"/>
      <c r="I99" s="165">
        <f>+ROUND(+SUM(I97:I98),0)</f>
        <v>0</v>
      </c>
      <c r="J99" s="166">
        <f>+ROUND(+SUM(J97:J98),0)</f>
        <v>0</v>
      </c>
      <c r="K99" s="109"/>
      <c r="L99" s="166">
        <f>+ROUND(+SUM(L97:L98),0)</f>
        <v>0</v>
      </c>
      <c r="M99" s="109"/>
      <c r="N99" s="167">
        <f>+ROUND(+SUM(N97:N98),0)</f>
        <v>2411387</v>
      </c>
      <c r="O99" s="111"/>
      <c r="P99" s="165">
        <f>+ROUND(+SUM(P97:P98),0)</f>
        <v>0</v>
      </c>
      <c r="Q99" s="166">
        <f>+ROUND(+SUM(Q97:Q98),0)</f>
        <v>2411387</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2411387</v>
      </c>
      <c r="H101" s="17"/>
      <c r="I101" s="251">
        <f>+ROUND(I89+I95+I99,0)</f>
        <v>0</v>
      </c>
      <c r="J101" s="252">
        <f>+ROUND(J89+J95+J99,0)</f>
        <v>0</v>
      </c>
      <c r="K101" s="109"/>
      <c r="L101" s="252">
        <f>+ROUND(L89+L95+L99,0)</f>
        <v>0</v>
      </c>
      <c r="M101" s="109"/>
      <c r="N101" s="253">
        <f>+ROUND(N89+N95+N99,0)</f>
        <v>2411387</v>
      </c>
      <c r="O101" s="254"/>
      <c r="P101" s="251">
        <f>+ROUND(P89+P95+P99,0)</f>
        <v>0</v>
      </c>
      <c r="Q101" s="252">
        <f>+ROUND(Q89+Q95+Q99,0)</f>
        <v>2411387</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259" t="s">
        <v>184</v>
      </c>
      <c r="C106" s="260"/>
      <c r="D106" s="261"/>
      <c r="E106" s="17"/>
      <c r="F106" s="262">
        <f>+ROUND(+SUM(F104:F105),0)</f>
        <v>0</v>
      </c>
      <c r="G106" s="263">
        <f>+ROUND(+SUM(G104:G105),0)</f>
        <v>0</v>
      </c>
      <c r="H106" s="17"/>
      <c r="I106" s="262">
        <f>+ROUND(+SUM(I104:I105),0)</f>
        <v>0</v>
      </c>
      <c r="J106" s="263">
        <f>+ROUND(+SUM(J104:J105),0)</f>
        <v>0</v>
      </c>
      <c r="K106" s="109"/>
      <c r="L106" s="263">
        <f>+ROUND(+SUM(L104:L105),0)</f>
        <v>0</v>
      </c>
      <c r="M106" s="109"/>
      <c r="N106" s="264">
        <f>+ROUND(+SUM(N104:N105),0)</f>
        <v>0</v>
      </c>
      <c r="O106" s="111"/>
      <c r="P106" s="262">
        <f>+ROUND(+SUM(P104:P105),0)</f>
        <v>0</v>
      </c>
      <c r="Q106" s="263">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43" t="s">
        <v>188</v>
      </c>
      <c r="T108" s="344"/>
      <c r="U108" s="34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46" t="s">
        <v>190</v>
      </c>
      <c r="T109" s="347"/>
      <c r="U109" s="348"/>
      <c r="V109" s="90"/>
      <c r="W109" s="12"/>
      <c r="X109" s="12"/>
      <c r="Y109" s="12"/>
      <c r="Z109" s="12"/>
    </row>
    <row r="110" spans="1:26" s="13" customFormat="1" ht="15.75">
      <c r="A110" s="103"/>
      <c r="B110" s="259" t="s">
        <v>191</v>
      </c>
      <c r="C110" s="260"/>
      <c r="D110" s="261"/>
      <c r="E110" s="17"/>
      <c r="F110" s="262">
        <f>+ROUND(+SUM(F108:F109),0)</f>
        <v>0</v>
      </c>
      <c r="G110" s="263">
        <f>+ROUND(+SUM(G108:G109),0)</f>
        <v>0</v>
      </c>
      <c r="H110" s="17"/>
      <c r="I110" s="262">
        <f>+ROUND(+SUM(I108:I109),0)</f>
        <v>0</v>
      </c>
      <c r="J110" s="263">
        <f>+ROUND(+SUM(J108:J109),0)</f>
        <v>0</v>
      </c>
      <c r="K110" s="109"/>
      <c r="L110" s="263">
        <f>+ROUND(+SUM(L108:L109),0)</f>
        <v>0</v>
      </c>
      <c r="M110" s="109"/>
      <c r="N110" s="264">
        <f>+ROUND(+SUM(N108:N109),0)</f>
        <v>0</v>
      </c>
      <c r="O110" s="111"/>
      <c r="P110" s="262">
        <f>+ROUND(+SUM(P108:P109),0)</f>
        <v>0</v>
      </c>
      <c r="Q110" s="263">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259" t="s">
        <v>198</v>
      </c>
      <c r="C114" s="260"/>
      <c r="D114" s="261"/>
      <c r="E114" s="17"/>
      <c r="F114" s="262">
        <f>+ROUND(+SUM(F112:F113),0)</f>
        <v>0</v>
      </c>
      <c r="G114" s="263">
        <f>+ROUND(+SUM(G112:G113),0)</f>
        <v>0</v>
      </c>
      <c r="H114" s="17"/>
      <c r="I114" s="262">
        <f>+ROUND(+SUM(I112:I113),0)</f>
        <v>0</v>
      </c>
      <c r="J114" s="263">
        <f>+ROUND(+SUM(J112:J113),0)</f>
        <v>0</v>
      </c>
      <c r="K114" s="109"/>
      <c r="L114" s="263">
        <f>+ROUND(+SUM(L112:L113),0)</f>
        <v>0</v>
      </c>
      <c r="M114" s="109"/>
      <c r="N114" s="264">
        <f>+ROUND(+SUM(N112:N113),0)</f>
        <v>0</v>
      </c>
      <c r="O114" s="111"/>
      <c r="P114" s="262">
        <f>+ROUND(+SUM(P112:P113),0)</f>
        <v>0</v>
      </c>
      <c r="Q114" s="263">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f>+IF($P$2=0,$P116,0)</f>
        <v>0</v>
      </c>
      <c r="G116" s="116">
        <f>+IF($P$2=0,$Q116,0)</f>
        <v>63563</v>
      </c>
      <c r="H116" s="17"/>
      <c r="I116" s="115">
        <f>+IF(OR($P$2=98,$P$2=42,$P$2=96,$P$2=97),$P116,0)</f>
        <v>0</v>
      </c>
      <c r="J116" s="116">
        <f>+IF(OR($P$2=98,$P$2=42,$P$2=96,$P$2=97),$Q116,0)</f>
        <v>0</v>
      </c>
      <c r="K116" s="109"/>
      <c r="L116" s="116">
        <f>+IF($P$2=33,$Q116,0)</f>
        <v>0</v>
      </c>
      <c r="M116" s="109"/>
      <c r="N116" s="175">
        <f>+ROUND(+G116+J116+L116,0)</f>
        <v>63563</v>
      </c>
      <c r="O116" s="111"/>
      <c r="P116" s="115">
        <f>+ROUND([1]OTCHET!E545+[1]OTCHET!E546+[1]OTCHET!E562+[1]OTCHET!E563,0)</f>
        <v>0</v>
      </c>
      <c r="Q116" s="116">
        <f>+ROUND([1]OTCHET!F545+[1]OTCHET!F546+[1]OTCHET!F562+[1]OTCHET!F563,0)</f>
        <v>63563</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259" t="s">
        <v>205</v>
      </c>
      <c r="C118" s="260"/>
      <c r="D118" s="261"/>
      <c r="E118" s="17"/>
      <c r="F118" s="262">
        <f>+ROUND(+SUM(F116:F117),0)</f>
        <v>0</v>
      </c>
      <c r="G118" s="263">
        <f>+ROUND(+SUM(G116:G117),0)</f>
        <v>63563</v>
      </c>
      <c r="H118" s="17"/>
      <c r="I118" s="262">
        <f>+ROUND(+SUM(I116:I117),0)</f>
        <v>0</v>
      </c>
      <c r="J118" s="263">
        <f>+ROUND(+SUM(J116:J117),0)</f>
        <v>0</v>
      </c>
      <c r="K118" s="109"/>
      <c r="L118" s="263">
        <f>+ROUND(+SUM(L116:L117),0)</f>
        <v>0</v>
      </c>
      <c r="M118" s="109"/>
      <c r="N118" s="264">
        <f>+ROUND(+SUM(N116:N117),0)</f>
        <v>63563</v>
      </c>
      <c r="O118" s="111"/>
      <c r="P118" s="262">
        <f>+ROUND(+SUM(P116:P117),0)</f>
        <v>0</v>
      </c>
      <c r="Q118" s="263">
        <f>+ROUND(+SUM(Q116:Q117),0)</f>
        <v>63563</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f>+ROUND(F106+F110+F114+F118,0)</f>
        <v>0</v>
      </c>
      <c r="G120" s="287">
        <f>+ROUND(G106+G110+G114+G118,0)</f>
        <v>63563</v>
      </c>
      <c r="H120" s="17"/>
      <c r="I120" s="349">
        <f>+ROUND(I106+I110+I114+I118,0)</f>
        <v>0</v>
      </c>
      <c r="J120" s="287">
        <f>+ROUND(J106+J110+J114+J118,0)</f>
        <v>0</v>
      </c>
      <c r="K120" s="109"/>
      <c r="L120" s="287">
        <f>+ROUND(L106+L110+L114+L118,0)</f>
        <v>0</v>
      </c>
      <c r="M120" s="109"/>
      <c r="N120" s="288">
        <f>+ROUND(N106+N110+N114+N118,0)</f>
        <v>63563</v>
      </c>
      <c r="O120" s="111"/>
      <c r="P120" s="349">
        <f>+ROUND(P106+P110+P114+P118,0)</f>
        <v>0</v>
      </c>
      <c r="Q120" s="287">
        <f>+ROUND(Q106+Q110+Q114+Q118,0)</f>
        <v>63563</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65654</v>
      </c>
      <c r="H123" s="17"/>
      <c r="I123" s="132">
        <f>+IF(OR($P$2=98,$P$2=42,$P$2=96,$P$2=97),$P123,0)</f>
        <v>0</v>
      </c>
      <c r="J123" s="133">
        <f>+IF(OR($P$2=98,$P$2=42,$P$2=96,$P$2=97),$Q123,0)</f>
        <v>0</v>
      </c>
      <c r="K123" s="109"/>
      <c r="L123" s="133">
        <f>+IF($P$2=33,$Q123,0)</f>
        <v>0</v>
      </c>
      <c r="M123" s="109"/>
      <c r="N123" s="158">
        <f>+ROUND(+G123+J123+L123,0)</f>
        <v>65654</v>
      </c>
      <c r="O123" s="111"/>
      <c r="P123" s="132">
        <f>+ROUND([1]OTCHET!E524,0)</f>
        <v>0</v>
      </c>
      <c r="Q123" s="133">
        <f>+ROUND([1]OTCHET!F524,0)</f>
        <v>65654</v>
      </c>
      <c r="R123" s="52"/>
      <c r="S123" s="350" t="s">
        <v>213</v>
      </c>
      <c r="T123" s="351"/>
      <c r="U123" s="352"/>
      <c r="V123" s="90"/>
      <c r="W123" s="12"/>
      <c r="X123" s="12"/>
      <c r="Y123" s="12"/>
      <c r="Z123" s="12"/>
    </row>
    <row r="124" spans="1:26" s="13" customFormat="1" ht="15.75">
      <c r="A124" s="103"/>
      <c r="B124" s="149" t="s">
        <v>214</v>
      </c>
      <c r="C124" s="150"/>
      <c r="D124" s="151"/>
      <c r="E124" s="17"/>
      <c r="F124" s="132">
        <f>+IF($P$2=0,$P124,0)</f>
        <v>0</v>
      </c>
      <c r="G124" s="133">
        <f>+IF($P$2=0,$Q124,0)</f>
        <v>-4399154</v>
      </c>
      <c r="H124" s="17"/>
      <c r="I124" s="132">
        <f>+IF(OR($P$2=98,$P$2=42,$P$2=96,$P$2=97),$P124,0)</f>
        <v>0</v>
      </c>
      <c r="J124" s="133">
        <f>+IF(OR($P$2=98,$P$2=42,$P$2=96,$P$2=97),$Q124,0)</f>
        <v>0</v>
      </c>
      <c r="K124" s="109"/>
      <c r="L124" s="133">
        <f>+IF($P$2=33,$Q124,0)</f>
        <v>0</v>
      </c>
      <c r="M124" s="109"/>
      <c r="N124" s="158">
        <f>+ROUND(+G124+J124+L124,0)</f>
        <v>-4399154</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-4399154</v>
      </c>
      <c r="R124" s="52"/>
      <c r="S124" s="152" t="s">
        <v>215</v>
      </c>
      <c r="T124" s="153"/>
      <c r="U124" s="154"/>
      <c r="V124" s="90"/>
      <c r="W124" s="12"/>
      <c r="X124" s="12"/>
      <c r="Y124" s="12"/>
      <c r="Z124" s="12"/>
    </row>
    <row r="125" spans="1:26" s="13" customFormat="1" ht="15.75" hidden="1">
      <c r="A125" s="103"/>
      <c r="B125" s="353"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f>+ROUND(+G126+J126+L126,0)</f>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f>+ROUND(+F122+F123+F124+F126,0)</f>
        <v>0</v>
      </c>
      <c r="G127" s="299">
        <f>+ROUND(+G122+G123+G124+G126,0)</f>
        <v>-4333500</v>
      </c>
      <c r="H127" s="17"/>
      <c r="I127" s="298">
        <f>+ROUND(+I122+I123+I124+I126,0)</f>
        <v>0</v>
      </c>
      <c r="J127" s="299">
        <f>+ROUND(+J122+J123+J124+J126,0)</f>
        <v>0</v>
      </c>
      <c r="K127" s="109"/>
      <c r="L127" s="299">
        <f>+ROUND(+L122+L123+L124+L126,0)</f>
        <v>0</v>
      </c>
      <c r="M127" s="109"/>
      <c r="N127" s="300">
        <f>+ROUND(+N122+N123+N124+N126,0)</f>
        <v>-4333500</v>
      </c>
      <c r="O127" s="111"/>
      <c r="P127" s="298">
        <f>+ROUND(+P122+P123+P124+P126,0)</f>
        <v>0</v>
      </c>
      <c r="Q127" s="299">
        <f>+ROUND(+Q122+Q123+Q124+Q126,0)</f>
        <v>-4333500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f>+IF($P$2=0,$P129,0)</f>
        <v>0</v>
      </c>
      <c r="G129" s="122">
        <f>+IF($P$2=0,$Q129,0)</f>
        <v>10211476</v>
      </c>
      <c r="H129" s="17"/>
      <c r="I129" s="121">
        <f>+IF(OR($P$2=98,$P$2=42,$P$2=96,$P$2=97),$P129,0)</f>
        <v>0</v>
      </c>
      <c r="J129" s="122">
        <f>+IF(OR($P$2=98,$P$2=42,$P$2=96,$P$2=97),$Q129,0)</f>
        <v>0</v>
      </c>
      <c r="K129" s="109"/>
      <c r="L129" s="122">
        <f>+IF($P$2=33,$Q129,0)</f>
        <v>0</v>
      </c>
      <c r="M129" s="109"/>
      <c r="N129" s="123">
        <f>+ROUND(+G129+J129+L129,0)</f>
        <v>10211476</v>
      </c>
      <c r="O129" s="111"/>
      <c r="P129" s="121">
        <f>+ROUND(+SUM([1]OTCHET!E567:E572)+SUM([1]OTCHET!E581:E582)+IF(AND([1]OTCHET!$F$12="9900",+[1]OTCHET!$E$15=0),0,SUM([1]OTCHET!E587:E588)),0)</f>
        <v>0</v>
      </c>
      <c r="Q129" s="122">
        <f>+ROUND(+SUM([1]OTCHET!F567:F572)+SUM([1]OTCHET!F581:F582)+IF(AND([1]OTCHET!$F$12="9900",+[1]OTCHET!$E$15=0),0,SUM([1]OTCHET!F587:F588)),0)</f>
        <v>10211476</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172773871</v>
      </c>
      <c r="H131" s="17"/>
      <c r="I131" s="132">
        <f>+IF(OR($P$2=98,$P$2=42,$P$2=96,$P$2=97),$P131,0)</f>
        <v>0</v>
      </c>
      <c r="J131" s="133">
        <f>+IF(OR($P$2=98,$P$2=42,$P$2=96,$P$2=97),$Q131,0)</f>
        <v>0</v>
      </c>
      <c r="K131" s="109"/>
      <c r="L131" s="133">
        <f>+IF($P$2=33,$Q131,0)</f>
        <v>0</v>
      </c>
      <c r="M131" s="109"/>
      <c r="N131" s="158">
        <f>+ROUND(+G131+J131+L131,0)</f>
        <v>172773871</v>
      </c>
      <c r="O131" s="111"/>
      <c r="P131" s="132">
        <f>+ROUND(-SUM([1]OTCHET!E573:E578)-SUM([1]OTCHET!E583:E584)-IF(AND([1]OTCHET!$F$12="9900",+[1]OTCHET!$E$15=0),0,SUM([1]OTCHET!E589:E590)),0)</f>
        <v>0</v>
      </c>
      <c r="Q131" s="133">
        <f>+ROUND(-SUM([1]OTCHET!F573:F578)-SUM([1]OTCHET!F583:F584)-IF(AND([1]OTCHET!$F$12="9900",+[1]OTCHET!$E$15=0),0,SUM([1]OTCHET!F589:F590)),0)</f>
        <v>172773871</v>
      </c>
      <c r="R131" s="52"/>
      <c r="S131" s="367" t="s">
        <v>228</v>
      </c>
      <c r="T131" s="368"/>
      <c r="U131" s="369"/>
      <c r="V131" s="90"/>
      <c r="W131" s="12"/>
      <c r="X131" s="12"/>
      <c r="Y131" s="12"/>
      <c r="Z131" s="12"/>
    </row>
    <row r="132" spans="1:26" s="13" customFormat="1" ht="16.5" thickBot="1">
      <c r="A132" s="103"/>
      <c r="B132" s="370" t="s">
        <v>229</v>
      </c>
      <c r="C132" s="371"/>
      <c r="D132" s="372"/>
      <c r="E132" s="17"/>
      <c r="F132" s="373">
        <f>+ROUND(+F131-F129-F130,0)</f>
        <v>0</v>
      </c>
      <c r="G132" s="374">
        <f>+ROUND(+G131-G129-G130,0)</f>
        <v>162562395</v>
      </c>
      <c r="H132" s="17"/>
      <c r="I132" s="373">
        <f>+ROUND(+I131-I129-I130,0)</f>
        <v>0</v>
      </c>
      <c r="J132" s="374">
        <f>+ROUND(+J131-J129-J130,0)</f>
        <v>0</v>
      </c>
      <c r="K132" s="109"/>
      <c r="L132" s="374">
        <f>+ROUND(+L131-L129-L130,0)</f>
        <v>0</v>
      </c>
      <c r="M132" s="109"/>
      <c r="N132" s="375">
        <f>+ROUND(+N131-N129-N130,0)</f>
        <v>162562395</v>
      </c>
      <c r="O132" s="111"/>
      <c r="P132" s="373">
        <f>+ROUND(+P131-P129-P130,0)</f>
        <v>0</v>
      </c>
      <c r="Q132" s="374">
        <f>+ROUND(+Q131-Q129-Q130,0)</f>
        <v>162562395</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44407</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2021-08-25T11:54:20Z</dcterms:modified>
</cp:coreProperties>
</file>